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EKTOR BUDZETA\Milesa\2023\Prilozi\"/>
    </mc:Choice>
  </mc:AlternateContent>
  <xr:revisionPtr revIDLastSave="0" documentId="13_ncr:1_{73CD23A6-D8A7-4D15-844D-60A3BDCF6CB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ЕГЛЕД ПРОЈЕКТНИХ ЗАЈМОВА" sheetId="1" r:id="rId1"/>
    <sheet name="STATUS" sheetId="5" state="hidden" r:id="rId2"/>
    <sheet name="Polja" sheetId="2" state="hidden" r:id="rId3"/>
    <sheet name="Izvori" sheetId="9" state="hidden" r:id="rId4"/>
    <sheet name="konta" sheetId="8" state="hidden" r:id="rId5"/>
    <sheet name="ПРЕГЛЕД ДОНАЦИЈА" sheetId="12" r:id="rId6"/>
    <sheet name="korisnici" sheetId="13" state="hidden" r:id="rId7"/>
    <sheet name="Funkcije" sheetId="16" state="hidden" r:id="rId8"/>
    <sheet name="prenos-PZ" sheetId="17" state="hidden" r:id="rId9"/>
    <sheet name="prenos-donacije" sheetId="18" state="hidden" r:id="rId10"/>
  </sheets>
  <externalReferences>
    <externalReference r:id="rId11"/>
  </externalReferences>
  <definedNames>
    <definedName name="_xlnm._FilterDatabase" localSheetId="4" hidden="1">konta!$A$3:$B$242</definedName>
    <definedName name="_xlnm._FilterDatabase" localSheetId="9" hidden="1">'prenos-donacije'!$A$3:$L$123</definedName>
    <definedName name="_xlnm._FilterDatabase" localSheetId="8" hidden="1">'prenos-PZ'!$A$3:$M$228</definedName>
    <definedName name="izvor">Izvori!$A$3:$B$16</definedName>
    <definedName name="KP_1">#REF!</definedName>
    <definedName name="Programi">OFFSET('[1]Списак капиталних пројеката'!$M$13,0,0,COUNTA('[1]Списак капиталних пројеката'!$M$13:$M$200),1)</definedName>
    <definedName name="Projekti">OFFSET('[1]Списак капиталних пројеката'!$N$13,0,0,COUNTA('[1]Списак капиталних пројеката'!$N$13:$N$200),1)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2" l="1"/>
  <c r="J25" i="12"/>
  <c r="K25" i="12"/>
  <c r="L25" i="12"/>
  <c r="M25" i="12"/>
  <c r="N25" i="12"/>
  <c r="O25" i="12"/>
  <c r="H25" i="12"/>
  <c r="J26" i="1"/>
  <c r="K26" i="1"/>
  <c r="L26" i="1"/>
  <c r="M26" i="1"/>
  <c r="N26" i="1"/>
  <c r="O26" i="1"/>
  <c r="P26" i="1"/>
  <c r="Q26" i="1"/>
  <c r="R26" i="1"/>
  <c r="S26" i="1"/>
  <c r="T26" i="1"/>
  <c r="U26" i="1"/>
  <c r="I26" i="1"/>
  <c r="A8" i="5" l="1"/>
  <c r="J4" i="18" l="1"/>
  <c r="A7" i="17"/>
  <c r="I7" i="17" s="1"/>
  <c r="C7" i="17" l="1"/>
  <c r="A8" i="17"/>
  <c r="E8" i="17" s="1"/>
  <c r="H7" i="17"/>
  <c r="G7" i="17"/>
  <c r="M7" i="17"/>
  <c r="F7" i="17"/>
  <c r="J7" i="17"/>
  <c r="C8" i="17"/>
  <c r="G8" i="17"/>
  <c r="E7" i="17"/>
  <c r="F8" i="17"/>
  <c r="J8" i="17"/>
  <c r="I8" i="17"/>
  <c r="H8" i="17" l="1"/>
  <c r="M8" i="17"/>
  <c r="I4" i="18" l="1"/>
  <c r="H4" i="18"/>
  <c r="L4" i="18" l="1"/>
  <c r="A5" i="18"/>
  <c r="G4" i="18"/>
  <c r="F4" i="18"/>
  <c r="E4" i="18"/>
  <c r="C4" i="18"/>
  <c r="M4" i="17"/>
  <c r="J4" i="17"/>
  <c r="I4" i="17"/>
  <c r="H4" i="17"/>
  <c r="G4" i="17"/>
  <c r="F4" i="17"/>
  <c r="E4" i="17"/>
  <c r="C4" i="17"/>
  <c r="A5" i="17"/>
  <c r="A6" i="18" l="1"/>
  <c r="J6" i="18" s="1"/>
  <c r="J5" i="18"/>
  <c r="L5" i="18"/>
  <c r="I6" i="18"/>
  <c r="E6" i="18"/>
  <c r="F6" i="18"/>
  <c r="L6" i="18"/>
  <c r="G6" i="18"/>
  <c r="C6" i="18"/>
  <c r="A7" i="18"/>
  <c r="J7" i="18" s="1"/>
  <c r="I5" i="18"/>
  <c r="H5" i="18"/>
  <c r="M5" i="17"/>
  <c r="J5" i="17"/>
  <c r="I5" i="17"/>
  <c r="E5" i="18"/>
  <c r="C5" i="18"/>
  <c r="G5" i="18"/>
  <c r="F5" i="18"/>
  <c r="B5" i="18"/>
  <c r="B6" i="18" s="1"/>
  <c r="B5" i="17"/>
  <c r="H6" i="18" l="1"/>
  <c r="E7" i="18"/>
  <c r="A8" i="18"/>
  <c r="J8" i="18" s="1"/>
  <c r="H7" i="18"/>
  <c r="I7" i="18"/>
  <c r="L7" i="18"/>
  <c r="F7" i="18"/>
  <c r="G7" i="18"/>
  <c r="C7" i="18"/>
  <c r="B7" i="18"/>
  <c r="D4" i="1"/>
  <c r="D7" i="17" l="1"/>
  <c r="D8" i="17"/>
  <c r="D6" i="18"/>
  <c r="D4" i="18"/>
  <c r="D4" i="17"/>
  <c r="D5" i="18"/>
  <c r="D7" i="18"/>
  <c r="G8" i="18"/>
  <c r="I8" i="18"/>
  <c r="H8" i="18"/>
  <c r="D8" i="18"/>
  <c r="C8" i="18"/>
  <c r="L8" i="18"/>
  <c r="F8" i="18"/>
  <c r="E8" i="18"/>
  <c r="B8" i="18"/>
  <c r="A6" i="12"/>
  <c r="A1" i="18"/>
  <c r="H5" i="17"/>
  <c r="G5" i="17"/>
  <c r="F5" i="17"/>
  <c r="A4" i="12"/>
  <c r="A9" i="18" l="1"/>
  <c r="J9" i="18" s="1"/>
  <c r="A1" i="17"/>
  <c r="E5" i="17"/>
  <c r="C5" i="17"/>
  <c r="A6" i="17"/>
  <c r="C4" i="12"/>
  <c r="B11" i="1"/>
  <c r="A12" i="1"/>
  <c r="A13" i="1" s="1"/>
  <c r="A11" i="12"/>
  <c r="A12" i="12" s="1"/>
  <c r="D6" i="1"/>
  <c r="C6" i="12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H331" i="8"/>
  <c r="H330" i="8"/>
  <c r="H329" i="8"/>
  <c r="H328" i="8"/>
  <c r="H327" i="8"/>
  <c r="H326" i="8"/>
  <c r="H325" i="8"/>
  <c r="H324" i="8"/>
  <c r="H323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B201" i="8"/>
  <c r="G201" i="8" s="1"/>
  <c r="A201" i="8"/>
  <c r="H201" i="8" s="1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B136" i="8"/>
  <c r="G136" i="8" s="1"/>
  <c r="A136" i="8"/>
  <c r="F136" i="8" s="1"/>
  <c r="B135" i="8"/>
  <c r="G135" i="8" s="1"/>
  <c r="A135" i="8"/>
  <c r="H135" i="8" s="1"/>
  <c r="B134" i="8"/>
  <c r="G134" i="8" s="1"/>
  <c r="A134" i="8"/>
  <c r="F134" i="8" s="1"/>
  <c r="B133" i="8"/>
  <c r="G133" i="8" s="1"/>
  <c r="A133" i="8"/>
  <c r="H133" i="8" s="1"/>
  <c r="B132" i="8"/>
  <c r="G132" i="8" s="1"/>
  <c r="A132" i="8"/>
  <c r="F132" i="8" s="1"/>
  <c r="B131" i="8"/>
  <c r="G131" i="8" s="1"/>
  <c r="A131" i="8"/>
  <c r="H131" i="8" s="1"/>
  <c r="B130" i="8"/>
  <c r="I130" i="8" s="1"/>
  <c r="A130" i="8"/>
  <c r="F130" i="8" s="1"/>
  <c r="B129" i="8"/>
  <c r="G129" i="8" s="1"/>
  <c r="A129" i="8"/>
  <c r="H129" i="8" s="1"/>
  <c r="B128" i="8"/>
  <c r="G128" i="8" s="1"/>
  <c r="A128" i="8"/>
  <c r="F128" i="8" s="1"/>
  <c r="B127" i="8"/>
  <c r="G127" i="8"/>
  <c r="A127" i="8"/>
  <c r="H127" i="8" s="1"/>
  <c r="B126" i="8"/>
  <c r="I126" i="8" s="1"/>
  <c r="A126" i="8"/>
  <c r="F126" i="8" s="1"/>
  <c r="B125" i="8"/>
  <c r="G125" i="8" s="1"/>
  <c r="A125" i="8"/>
  <c r="H125" i="8" s="1"/>
  <c r="B124" i="8"/>
  <c r="G124" i="8" s="1"/>
  <c r="A124" i="8"/>
  <c r="F124" i="8" s="1"/>
  <c r="B123" i="8"/>
  <c r="I123" i="8" s="1"/>
  <c r="A123" i="8"/>
  <c r="H123" i="8" s="1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B103" i="8"/>
  <c r="G103" i="8" s="1"/>
  <c r="A103" i="8"/>
  <c r="F103" i="8" s="1"/>
  <c r="B102" i="8"/>
  <c r="G102" i="8" s="1"/>
  <c r="A102" i="8"/>
  <c r="F102" i="8" s="1"/>
  <c r="B101" i="8"/>
  <c r="G101" i="8" s="1"/>
  <c r="A101" i="8"/>
  <c r="F101" i="8" s="1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F127" i="8"/>
  <c r="F133" i="8"/>
  <c r="I127" i="8"/>
  <c r="I129" i="8"/>
  <c r="J8" i="5"/>
  <c r="C5" i="5"/>
  <c r="B5" i="5"/>
  <c r="A9" i="5"/>
  <c r="B9" i="5"/>
  <c r="C9" i="5"/>
  <c r="C8" i="5"/>
  <c r="B8" i="5"/>
  <c r="J9" i="5"/>
  <c r="H126" i="8"/>
  <c r="H128" i="8"/>
  <c r="I102" i="8"/>
  <c r="B10" i="12"/>
  <c r="F201" i="8" l="1"/>
  <c r="I101" i="8"/>
  <c r="H134" i="8"/>
  <c r="B11" i="12"/>
  <c r="I136" i="8"/>
  <c r="H130" i="8"/>
  <c r="F125" i="8"/>
  <c r="F123" i="8"/>
  <c r="H136" i="8"/>
  <c r="I131" i="8"/>
  <c r="G123" i="8"/>
  <c r="F131" i="8"/>
  <c r="B12" i="1"/>
  <c r="I103" i="8"/>
  <c r="I135" i="8"/>
  <c r="I125" i="8"/>
  <c r="I133" i="8"/>
  <c r="F129" i="8"/>
  <c r="I6" i="17"/>
  <c r="J6" i="17"/>
  <c r="F135" i="8"/>
  <c r="I124" i="8"/>
  <c r="G130" i="8"/>
  <c r="H101" i="8"/>
  <c r="I128" i="8"/>
  <c r="G126" i="8"/>
  <c r="I134" i="8"/>
  <c r="H124" i="8"/>
  <c r="H132" i="8"/>
  <c r="I132" i="8"/>
  <c r="H103" i="8"/>
  <c r="H9" i="18"/>
  <c r="I9" i="18"/>
  <c r="L9" i="18"/>
  <c r="A10" i="18"/>
  <c r="M6" i="17"/>
  <c r="G6" i="17"/>
  <c r="H6" i="17"/>
  <c r="F6" i="17"/>
  <c r="F9" i="18"/>
  <c r="G9" i="18"/>
  <c r="A14" i="1"/>
  <c r="B13" i="1"/>
  <c r="B12" i="12"/>
  <c r="A13" i="12"/>
  <c r="H102" i="8"/>
  <c r="D5" i="17"/>
  <c r="C6" i="17"/>
  <c r="D6" i="17"/>
  <c r="C9" i="18"/>
  <c r="B9" i="18"/>
  <c r="E9" i="18"/>
  <c r="D9" i="18"/>
  <c r="E6" i="17"/>
  <c r="A9" i="17"/>
  <c r="B6" i="17"/>
  <c r="B7" i="17" s="1"/>
  <c r="B8" i="17" s="1"/>
  <c r="B9" i="17" s="1"/>
  <c r="J10" i="18" l="1"/>
  <c r="A11" i="18"/>
  <c r="A12" i="18"/>
  <c r="L12" i="18" s="1"/>
  <c r="J9" i="17"/>
  <c r="I9" i="17"/>
  <c r="H10" i="18"/>
  <c r="I10" i="18"/>
  <c r="L10" i="18"/>
  <c r="M9" i="17"/>
  <c r="F9" i="17"/>
  <c r="G9" i="17"/>
  <c r="H9" i="17"/>
  <c r="F10" i="18"/>
  <c r="G10" i="18"/>
  <c r="E10" i="18"/>
  <c r="A15" i="1"/>
  <c r="B14" i="1"/>
  <c r="B13" i="12"/>
  <c r="A14" i="12"/>
  <c r="D10" i="18"/>
  <c r="B10" i="18"/>
  <c r="B11" i="18" s="1"/>
  <c r="C10" i="18"/>
  <c r="E9" i="17"/>
  <c r="D9" i="17"/>
  <c r="C9" i="17"/>
  <c r="A10" i="17"/>
  <c r="B10" i="17" s="1"/>
  <c r="I12" i="18" l="1"/>
  <c r="J12" i="18"/>
  <c r="A13" i="18"/>
  <c r="H11" i="18"/>
  <c r="J11" i="18"/>
  <c r="L11" i="18"/>
  <c r="C11" i="18"/>
  <c r="I11" i="18"/>
  <c r="G11" i="18"/>
  <c r="F11" i="18"/>
  <c r="E11" i="18"/>
  <c r="D11" i="18"/>
  <c r="H12" i="18"/>
  <c r="J10" i="17"/>
  <c r="I10" i="17"/>
  <c r="M10" i="17"/>
  <c r="F10" i="17"/>
  <c r="G10" i="17"/>
  <c r="H10" i="17"/>
  <c r="F12" i="18"/>
  <c r="G12" i="18"/>
  <c r="B15" i="1"/>
  <c r="A16" i="1"/>
  <c r="A15" i="12"/>
  <c r="B14" i="12"/>
  <c r="E12" i="18"/>
  <c r="B12" i="18"/>
  <c r="C12" i="18"/>
  <c r="D12" i="18"/>
  <c r="D10" i="17"/>
  <c r="C10" i="17"/>
  <c r="E10" i="17"/>
  <c r="A11" i="17"/>
  <c r="A14" i="18" l="1"/>
  <c r="J14" i="18" s="1"/>
  <c r="J13" i="18"/>
  <c r="A15" i="18"/>
  <c r="L13" i="18"/>
  <c r="I13" i="18"/>
  <c r="H13" i="18"/>
  <c r="J11" i="17"/>
  <c r="I11" i="17"/>
  <c r="B15" i="12"/>
  <c r="A16" i="12"/>
  <c r="B11" i="17"/>
  <c r="M11" i="17"/>
  <c r="H11" i="17"/>
  <c r="F11" i="17"/>
  <c r="G11" i="17"/>
  <c r="B16" i="1"/>
  <c r="A17" i="1"/>
  <c r="C11" i="17"/>
  <c r="A12" i="17"/>
  <c r="E11" i="17"/>
  <c r="D11" i="17"/>
  <c r="A16" i="18" l="1"/>
  <c r="J15" i="18"/>
  <c r="I12" i="17"/>
  <c r="J12" i="17"/>
  <c r="A17" i="12"/>
  <c r="B16" i="12"/>
  <c r="B12" i="17"/>
  <c r="M12" i="17"/>
  <c r="G12" i="17"/>
  <c r="H12" i="17"/>
  <c r="F12" i="17"/>
  <c r="A18" i="1"/>
  <c r="B17" i="1"/>
  <c r="A13" i="17"/>
  <c r="E12" i="17"/>
  <c r="D12" i="17"/>
  <c r="C12" i="17"/>
  <c r="A17" i="18" l="1"/>
  <c r="J16" i="18"/>
  <c r="J13" i="17"/>
  <c r="I13" i="17"/>
  <c r="A18" i="12"/>
  <c r="B17" i="12"/>
  <c r="B13" i="17"/>
  <c r="M13" i="17"/>
  <c r="F13" i="17"/>
  <c r="G13" i="17"/>
  <c r="H13" i="17"/>
  <c r="F13" i="18"/>
  <c r="G13" i="18"/>
  <c r="B18" i="1"/>
  <c r="A19" i="1"/>
  <c r="B13" i="18"/>
  <c r="E13" i="18"/>
  <c r="C13" i="18"/>
  <c r="D13" i="18"/>
  <c r="E13" i="17"/>
  <c r="D13" i="17"/>
  <c r="C13" i="17"/>
  <c r="A14" i="17"/>
  <c r="A19" i="17" s="1"/>
  <c r="J17" i="18" l="1"/>
  <c r="A18" i="18"/>
  <c r="M19" i="17"/>
  <c r="A22" i="17"/>
  <c r="A20" i="17"/>
  <c r="L14" i="18"/>
  <c r="H14" i="18"/>
  <c r="I14" i="18"/>
  <c r="J14" i="17"/>
  <c r="I14" i="17"/>
  <c r="A19" i="12"/>
  <c r="B18" i="12"/>
  <c r="B14" i="17"/>
  <c r="A15" i="17"/>
  <c r="M14" i="17"/>
  <c r="F14" i="17"/>
  <c r="G14" i="17"/>
  <c r="H14" i="17"/>
  <c r="F14" i="18"/>
  <c r="G14" i="18"/>
  <c r="A20" i="1"/>
  <c r="B19" i="1"/>
  <c r="B14" i="18"/>
  <c r="E14" i="18"/>
  <c r="C14" i="18"/>
  <c r="D14" i="18"/>
  <c r="D14" i="17"/>
  <c r="C14" i="17"/>
  <c r="E14" i="17"/>
  <c r="A20" i="18" l="1"/>
  <c r="A19" i="18"/>
  <c r="J19" i="18" s="1"/>
  <c r="J18" i="18"/>
  <c r="A23" i="17"/>
  <c r="M23" i="17" s="1"/>
  <c r="M22" i="17"/>
  <c r="M20" i="17"/>
  <c r="A21" i="17"/>
  <c r="L15" i="18"/>
  <c r="J19" i="17"/>
  <c r="I19" i="17"/>
  <c r="J15" i="17"/>
  <c r="I15" i="17"/>
  <c r="I15" i="18"/>
  <c r="H15" i="18"/>
  <c r="B15" i="17"/>
  <c r="A20" i="12"/>
  <c r="B19" i="12"/>
  <c r="A16" i="17"/>
  <c r="A17" i="17" s="1"/>
  <c r="M15" i="17"/>
  <c r="D15" i="17"/>
  <c r="H15" i="17"/>
  <c r="C15" i="17"/>
  <c r="G15" i="17"/>
  <c r="F15" i="17"/>
  <c r="E15" i="17"/>
  <c r="F19" i="17"/>
  <c r="G19" i="17"/>
  <c r="H19" i="17"/>
  <c r="F15" i="18"/>
  <c r="G15" i="18"/>
  <c r="B20" i="1"/>
  <c r="A21" i="1"/>
  <c r="E19" i="17"/>
  <c r="C19" i="17"/>
  <c r="D19" i="17"/>
  <c r="B15" i="18"/>
  <c r="C15" i="18"/>
  <c r="D15" i="18"/>
  <c r="E15" i="18"/>
  <c r="A21" i="18" l="1"/>
  <c r="J20" i="18"/>
  <c r="I17" i="17"/>
  <c r="J17" i="17"/>
  <c r="A18" i="17"/>
  <c r="F17" i="17"/>
  <c r="M17" i="17"/>
  <c r="G17" i="17"/>
  <c r="H17" i="17"/>
  <c r="C17" i="17"/>
  <c r="E17" i="17"/>
  <c r="D17" i="17"/>
  <c r="A24" i="17"/>
  <c r="M21" i="17"/>
  <c r="L16" i="18"/>
  <c r="B16" i="17"/>
  <c r="I16" i="17"/>
  <c r="J16" i="17"/>
  <c r="H16" i="18"/>
  <c r="I16" i="18"/>
  <c r="J20" i="17"/>
  <c r="I20" i="17"/>
  <c r="A21" i="12"/>
  <c r="B20" i="12"/>
  <c r="M16" i="17"/>
  <c r="D16" i="17"/>
  <c r="H16" i="17"/>
  <c r="G16" i="17"/>
  <c r="F16" i="17"/>
  <c r="E16" i="17"/>
  <c r="C16" i="17"/>
  <c r="F20" i="17"/>
  <c r="G20" i="17"/>
  <c r="H20" i="17"/>
  <c r="F16" i="18"/>
  <c r="G16" i="18"/>
  <c r="A22" i="1"/>
  <c r="B21" i="1"/>
  <c r="D20" i="17"/>
  <c r="C20" i="17"/>
  <c r="E20" i="17"/>
  <c r="B16" i="18"/>
  <c r="C16" i="18"/>
  <c r="D16" i="18"/>
  <c r="E16" i="18"/>
  <c r="A22" i="18" l="1"/>
  <c r="J22" i="18" s="1"/>
  <c r="A23" i="18"/>
  <c r="J21" i="18"/>
  <c r="M24" i="17"/>
  <c r="A25" i="17"/>
  <c r="H18" i="17"/>
  <c r="M18" i="17"/>
  <c r="C18" i="17"/>
  <c r="J18" i="17"/>
  <c r="I18" i="17"/>
  <c r="F18" i="17"/>
  <c r="G18" i="17"/>
  <c r="E18" i="17"/>
  <c r="D18" i="17"/>
  <c r="L17" i="18"/>
  <c r="B19" i="17"/>
  <c r="B20" i="17" s="1"/>
  <c r="B21" i="17" s="1"/>
  <c r="B17" i="17"/>
  <c r="B18" i="17" s="1"/>
  <c r="J21" i="17"/>
  <c r="I21" i="17"/>
  <c r="I17" i="18"/>
  <c r="H17" i="18"/>
  <c r="A22" i="12"/>
  <c r="B21" i="12"/>
  <c r="F21" i="17"/>
  <c r="G21" i="17"/>
  <c r="H21" i="17"/>
  <c r="F17" i="18"/>
  <c r="G17" i="18"/>
  <c r="B22" i="1"/>
  <c r="A23" i="1"/>
  <c r="C21" i="17"/>
  <c r="E21" i="17"/>
  <c r="D21" i="17"/>
  <c r="B17" i="18"/>
  <c r="A24" i="18" l="1"/>
  <c r="J23" i="18"/>
  <c r="M25" i="17"/>
  <c r="A26" i="17"/>
  <c r="L18" i="18"/>
  <c r="I22" i="17"/>
  <c r="J22" i="17"/>
  <c r="H18" i="18"/>
  <c r="I18" i="18"/>
  <c r="B22" i="12"/>
  <c r="A23" i="12"/>
  <c r="B22" i="17"/>
  <c r="F22" i="17"/>
  <c r="G22" i="17"/>
  <c r="H22" i="17"/>
  <c r="F18" i="18"/>
  <c r="G18" i="18"/>
  <c r="A24" i="1"/>
  <c r="B23" i="1"/>
  <c r="B18" i="18"/>
  <c r="C22" i="17"/>
  <c r="D22" i="17"/>
  <c r="E22" i="17"/>
  <c r="J24" i="18" l="1"/>
  <c r="A25" i="18"/>
  <c r="M26" i="17"/>
  <c r="A27" i="17"/>
  <c r="L19" i="18"/>
  <c r="I19" i="18"/>
  <c r="H19" i="18"/>
  <c r="J23" i="17"/>
  <c r="I23" i="17"/>
  <c r="B23" i="12"/>
  <c r="A24" i="12"/>
  <c r="B24" i="12" s="1"/>
  <c r="B23" i="17"/>
  <c r="F23" i="17"/>
  <c r="G23" i="17"/>
  <c r="H23" i="17"/>
  <c r="F19" i="18"/>
  <c r="G19" i="18"/>
  <c r="B24" i="1"/>
  <c r="A25" i="1"/>
  <c r="B25" i="1" s="1"/>
  <c r="B19" i="18"/>
  <c r="D23" i="17"/>
  <c r="C23" i="17"/>
  <c r="E23" i="17"/>
  <c r="J25" i="18" l="1"/>
  <c r="A26" i="18"/>
  <c r="M27" i="17"/>
  <c r="A28" i="17"/>
  <c r="L20" i="18"/>
  <c r="J24" i="17"/>
  <c r="I24" i="17"/>
  <c r="I20" i="18"/>
  <c r="H20" i="18"/>
  <c r="B24" i="17"/>
  <c r="F24" i="17"/>
  <c r="G24" i="17"/>
  <c r="H24" i="17"/>
  <c r="C20" i="18"/>
  <c r="E20" i="18"/>
  <c r="D20" i="18"/>
  <c r="B20" i="18"/>
  <c r="F20" i="18"/>
  <c r="G20" i="18"/>
  <c r="D24" i="17"/>
  <c r="C24" i="17"/>
  <c r="E24" i="17"/>
  <c r="J26" i="18" l="1"/>
  <c r="A27" i="18"/>
  <c r="J27" i="18" s="1"/>
  <c r="A28" i="18"/>
  <c r="M28" i="17"/>
  <c r="A29" i="17"/>
  <c r="A34" i="17" s="1"/>
  <c r="H21" i="18"/>
  <c r="L21" i="18"/>
  <c r="J25" i="17"/>
  <c r="I25" i="17"/>
  <c r="I21" i="18"/>
  <c r="B25" i="17"/>
  <c r="F25" i="17"/>
  <c r="G25" i="17"/>
  <c r="H25" i="17"/>
  <c r="F21" i="18"/>
  <c r="G21" i="18"/>
  <c r="B21" i="18"/>
  <c r="C25" i="17"/>
  <c r="E25" i="17"/>
  <c r="D25" i="17"/>
  <c r="E17" i="18"/>
  <c r="C17" i="18"/>
  <c r="D17" i="18"/>
  <c r="J28" i="18" l="1"/>
  <c r="A29" i="18"/>
  <c r="M29" i="17"/>
  <c r="A30" i="17"/>
  <c r="M34" i="17"/>
  <c r="A35" i="17"/>
  <c r="A37" i="17"/>
  <c r="H22" i="18"/>
  <c r="L22" i="18"/>
  <c r="I22" i="18"/>
  <c r="I26" i="17"/>
  <c r="J26" i="17"/>
  <c r="L23" i="18"/>
  <c r="B26" i="17"/>
  <c r="F26" i="17"/>
  <c r="G26" i="17"/>
  <c r="H26" i="17"/>
  <c r="F22" i="18"/>
  <c r="G22" i="18"/>
  <c r="B22" i="18"/>
  <c r="E26" i="17"/>
  <c r="D26" i="17"/>
  <c r="C26" i="17"/>
  <c r="E18" i="18"/>
  <c r="C18" i="18"/>
  <c r="D18" i="18"/>
  <c r="A31" i="18" l="1"/>
  <c r="J29" i="18"/>
  <c r="A30" i="18"/>
  <c r="J30" i="18" s="1"/>
  <c r="A36" i="17"/>
  <c r="M35" i="17"/>
  <c r="A38" i="17"/>
  <c r="M38" i="17" s="1"/>
  <c r="M37" i="17"/>
  <c r="A31" i="17"/>
  <c r="M30" i="17"/>
  <c r="I23" i="18"/>
  <c r="H23" i="18"/>
  <c r="J27" i="17"/>
  <c r="I27" i="17"/>
  <c r="D30" i="17"/>
  <c r="B27" i="17"/>
  <c r="F27" i="17"/>
  <c r="G27" i="17"/>
  <c r="H27" i="17"/>
  <c r="F23" i="18"/>
  <c r="G23" i="18"/>
  <c r="C27" i="17"/>
  <c r="D27" i="17"/>
  <c r="E27" i="17"/>
  <c r="B23" i="18"/>
  <c r="C19" i="18"/>
  <c r="D19" i="18"/>
  <c r="E19" i="18"/>
  <c r="J31" i="18" l="1"/>
  <c r="A32" i="18"/>
  <c r="M31" i="17"/>
  <c r="A32" i="17"/>
  <c r="A39" i="17"/>
  <c r="M36" i="17"/>
  <c r="H24" i="18"/>
  <c r="L24" i="18"/>
  <c r="J28" i="17"/>
  <c r="I28" i="17"/>
  <c r="D31" i="17"/>
  <c r="I30" i="17"/>
  <c r="J30" i="17"/>
  <c r="C30" i="17"/>
  <c r="F30" i="17"/>
  <c r="H30" i="17"/>
  <c r="D28" i="17"/>
  <c r="E30" i="17"/>
  <c r="G30" i="17"/>
  <c r="I24" i="18"/>
  <c r="B28" i="17"/>
  <c r="B30" i="17" s="1"/>
  <c r="C28" i="17"/>
  <c r="F28" i="17"/>
  <c r="G28" i="17"/>
  <c r="H28" i="17"/>
  <c r="E28" i="17"/>
  <c r="F24" i="18"/>
  <c r="G24" i="18"/>
  <c r="B24" i="18"/>
  <c r="J32" i="18" l="1"/>
  <c r="A33" i="18"/>
  <c r="A40" i="17"/>
  <c r="M39" i="17"/>
  <c r="M32" i="17"/>
  <c r="A33" i="17"/>
  <c r="H25" i="18"/>
  <c r="L25" i="18"/>
  <c r="G31" i="17"/>
  <c r="H31" i="17"/>
  <c r="E31" i="17"/>
  <c r="F31" i="17"/>
  <c r="C31" i="17"/>
  <c r="B31" i="17"/>
  <c r="H29" i="17"/>
  <c r="J29" i="17"/>
  <c r="I29" i="17"/>
  <c r="G29" i="17"/>
  <c r="D29" i="17"/>
  <c r="B29" i="17"/>
  <c r="F29" i="17"/>
  <c r="C29" i="17"/>
  <c r="E29" i="17"/>
  <c r="I25" i="18"/>
  <c r="J31" i="17"/>
  <c r="I31" i="17"/>
  <c r="E32" i="17"/>
  <c r="C32" i="17"/>
  <c r="F25" i="18"/>
  <c r="G25" i="18"/>
  <c r="B25" i="18"/>
  <c r="C21" i="18"/>
  <c r="D21" i="18"/>
  <c r="E21" i="18"/>
  <c r="J33" i="18" l="1"/>
  <c r="A34" i="18"/>
  <c r="A41" i="17"/>
  <c r="M40" i="17"/>
  <c r="M33" i="17"/>
  <c r="I26" i="18"/>
  <c r="L26" i="18"/>
  <c r="D32" i="17"/>
  <c r="G32" i="17"/>
  <c r="H32" i="17"/>
  <c r="F26" i="18"/>
  <c r="H26" i="18"/>
  <c r="J32" i="17"/>
  <c r="I32" i="17"/>
  <c r="C33" i="17"/>
  <c r="F32" i="17"/>
  <c r="B32" i="17"/>
  <c r="F33" i="17"/>
  <c r="B26" i="18"/>
  <c r="G26" i="18"/>
  <c r="C22" i="18"/>
  <c r="D22" i="18"/>
  <c r="E22" i="18"/>
  <c r="J34" i="18" l="1"/>
  <c r="A35" i="18"/>
  <c r="J35" i="18" s="1"/>
  <c r="A36" i="18"/>
  <c r="A42" i="17"/>
  <c r="M41" i="17"/>
  <c r="B27" i="18"/>
  <c r="L27" i="18"/>
  <c r="G27" i="18"/>
  <c r="F27" i="18"/>
  <c r="H33" i="17"/>
  <c r="H27" i="18"/>
  <c r="J33" i="17"/>
  <c r="I33" i="17"/>
  <c r="C34" i="17"/>
  <c r="E33" i="17"/>
  <c r="D33" i="17"/>
  <c r="I27" i="18"/>
  <c r="G33" i="17"/>
  <c r="B33" i="17"/>
  <c r="F34" i="17"/>
  <c r="D23" i="18"/>
  <c r="E23" i="18"/>
  <c r="C23" i="18"/>
  <c r="J36" i="18" l="1"/>
  <c r="A37" i="18"/>
  <c r="A43" i="17"/>
  <c r="M42" i="17"/>
  <c r="G28" i="18"/>
  <c r="L28" i="18"/>
  <c r="F28" i="18"/>
  <c r="H28" i="18"/>
  <c r="B28" i="18"/>
  <c r="I28" i="18"/>
  <c r="B34" i="17"/>
  <c r="H34" i="17"/>
  <c r="D34" i="17"/>
  <c r="G34" i="17"/>
  <c r="E34" i="17"/>
  <c r="I34" i="17"/>
  <c r="J34" i="17"/>
  <c r="F35" i="17"/>
  <c r="D24" i="18"/>
  <c r="E24" i="18"/>
  <c r="C24" i="18"/>
  <c r="A38" i="18" l="1"/>
  <c r="J38" i="18" s="1"/>
  <c r="A39" i="18"/>
  <c r="J37" i="18"/>
  <c r="A44" i="17"/>
  <c r="M43" i="17"/>
  <c r="H29" i="18"/>
  <c r="L29" i="18"/>
  <c r="D35" i="17"/>
  <c r="G29" i="18"/>
  <c r="I29" i="18"/>
  <c r="B29" i="18"/>
  <c r="G35" i="17"/>
  <c r="C35" i="17"/>
  <c r="B35" i="17"/>
  <c r="B36" i="17" s="1"/>
  <c r="H35" i="17"/>
  <c r="E35" i="17"/>
  <c r="F29" i="18"/>
  <c r="J35" i="17"/>
  <c r="I35" i="17"/>
  <c r="E25" i="18"/>
  <c r="C25" i="18"/>
  <c r="D25" i="18"/>
  <c r="A40" i="18" l="1"/>
  <c r="J39" i="18"/>
  <c r="A45" i="17"/>
  <c r="M44" i="17"/>
  <c r="A49" i="17"/>
  <c r="I30" i="18"/>
  <c r="L30" i="18"/>
  <c r="H36" i="17"/>
  <c r="D36" i="17"/>
  <c r="G30" i="18"/>
  <c r="C36" i="17"/>
  <c r="G36" i="17"/>
  <c r="J36" i="17"/>
  <c r="I36" i="17"/>
  <c r="B37" i="17"/>
  <c r="F36" i="17"/>
  <c r="E36" i="17"/>
  <c r="H30" i="18"/>
  <c r="B30" i="18"/>
  <c r="F30" i="18"/>
  <c r="G37" i="17"/>
  <c r="H37" i="17"/>
  <c r="E26" i="18"/>
  <c r="C26" i="18"/>
  <c r="D26" i="18"/>
  <c r="A41" i="18" l="1"/>
  <c r="J40" i="18"/>
  <c r="A50" i="17"/>
  <c r="A52" i="17"/>
  <c r="M49" i="17"/>
  <c r="A46" i="17"/>
  <c r="M45" i="17"/>
  <c r="H31" i="18"/>
  <c r="L31" i="18"/>
  <c r="C37" i="17"/>
  <c r="J37" i="17"/>
  <c r="I37" i="17"/>
  <c r="E38" i="17"/>
  <c r="F37" i="17"/>
  <c r="I31" i="18"/>
  <c r="E37" i="17"/>
  <c r="D37" i="17"/>
  <c r="G31" i="18"/>
  <c r="F31" i="18"/>
  <c r="B31" i="18"/>
  <c r="D38" i="17"/>
  <c r="H38" i="17"/>
  <c r="G38" i="17"/>
  <c r="B38" i="17"/>
  <c r="C27" i="18"/>
  <c r="D27" i="18"/>
  <c r="E27" i="18"/>
  <c r="A42" i="18" l="1"/>
  <c r="J41" i="18"/>
  <c r="A51" i="17"/>
  <c r="M50" i="17"/>
  <c r="A53" i="17"/>
  <c r="M53" i="17" s="1"/>
  <c r="M52" i="17"/>
  <c r="A47" i="17"/>
  <c r="M46" i="17"/>
  <c r="I32" i="18"/>
  <c r="L32" i="18"/>
  <c r="F32" i="18"/>
  <c r="G32" i="18"/>
  <c r="C38" i="17"/>
  <c r="F38" i="17"/>
  <c r="H32" i="18"/>
  <c r="I38" i="17"/>
  <c r="J38" i="17"/>
  <c r="C39" i="17"/>
  <c r="H41" i="17"/>
  <c r="B32" i="18"/>
  <c r="C28" i="18"/>
  <c r="D28" i="18"/>
  <c r="E28" i="18"/>
  <c r="A43" i="18" l="1"/>
  <c r="J43" i="18" s="1"/>
  <c r="J42" i="18"/>
  <c r="A44" i="18"/>
  <c r="A48" i="17"/>
  <c r="M47" i="17"/>
  <c r="A54" i="17"/>
  <c r="M51" i="17"/>
  <c r="B33" i="18"/>
  <c r="I33" i="18"/>
  <c r="L33" i="18"/>
  <c r="F33" i="18"/>
  <c r="H33" i="18"/>
  <c r="C41" i="17"/>
  <c r="E41" i="17"/>
  <c r="D41" i="17"/>
  <c r="B39" i="17"/>
  <c r="F41" i="17"/>
  <c r="J39" i="17"/>
  <c r="I39" i="17"/>
  <c r="H39" i="17"/>
  <c r="E39" i="17"/>
  <c r="G41" i="17"/>
  <c r="D39" i="17"/>
  <c r="G39" i="17"/>
  <c r="F39" i="17"/>
  <c r="F42" i="17"/>
  <c r="J41" i="17"/>
  <c r="I41" i="17"/>
  <c r="G33" i="18"/>
  <c r="C29" i="18"/>
  <c r="D29" i="18"/>
  <c r="E29" i="18"/>
  <c r="A45" i="18" l="1"/>
  <c r="J44" i="18"/>
  <c r="M48" i="17"/>
  <c r="A55" i="17"/>
  <c r="M54" i="17"/>
  <c r="H34" i="18"/>
  <c r="L34" i="18"/>
  <c r="D42" i="17"/>
  <c r="E42" i="17"/>
  <c r="G42" i="17"/>
  <c r="I42" i="17"/>
  <c r="J42" i="17"/>
  <c r="C43" i="17"/>
  <c r="J40" i="17"/>
  <c r="I40" i="17"/>
  <c r="C40" i="17"/>
  <c r="F40" i="17"/>
  <c r="E40" i="17"/>
  <c r="G40" i="17"/>
  <c r="H40" i="17"/>
  <c r="D40" i="17"/>
  <c r="H42" i="17"/>
  <c r="C42" i="17"/>
  <c r="B40" i="17"/>
  <c r="B41" i="17" s="1"/>
  <c r="B42" i="17" s="1"/>
  <c r="B43" i="17" s="1"/>
  <c r="G34" i="18"/>
  <c r="F34" i="18"/>
  <c r="B34" i="18"/>
  <c r="I34" i="18"/>
  <c r="E43" i="17"/>
  <c r="C30" i="18"/>
  <c r="D30" i="18"/>
  <c r="E30" i="18"/>
  <c r="J45" i="18" l="1"/>
  <c r="A47" i="18"/>
  <c r="A46" i="18"/>
  <c r="J46" i="18" s="1"/>
  <c r="A56" i="17"/>
  <c r="M55" i="17"/>
  <c r="L35" i="18"/>
  <c r="G43" i="17"/>
  <c r="F43" i="17"/>
  <c r="D43" i="17"/>
  <c r="H43" i="17"/>
  <c r="H35" i="18"/>
  <c r="I35" i="18"/>
  <c r="G35" i="18"/>
  <c r="B35" i="18"/>
  <c r="B44" i="17"/>
  <c r="J43" i="17"/>
  <c r="I43" i="17"/>
  <c r="F35" i="18"/>
  <c r="D31" i="18"/>
  <c r="E31" i="18"/>
  <c r="C31" i="18"/>
  <c r="A48" i="18" l="1"/>
  <c r="J47" i="18"/>
  <c r="A57" i="17"/>
  <c r="M56" i="17"/>
  <c r="H36" i="18"/>
  <c r="L36" i="18"/>
  <c r="E44" i="17"/>
  <c r="D44" i="17"/>
  <c r="C44" i="17"/>
  <c r="B45" i="17"/>
  <c r="J44" i="17"/>
  <c r="I44" i="17"/>
  <c r="H44" i="17"/>
  <c r="F44" i="17"/>
  <c r="G44" i="17"/>
  <c r="B36" i="18"/>
  <c r="F36" i="18"/>
  <c r="G36" i="18"/>
  <c r="I36" i="18"/>
  <c r="D45" i="17"/>
  <c r="C45" i="17"/>
  <c r="D32" i="18"/>
  <c r="E32" i="18"/>
  <c r="C32" i="18"/>
  <c r="J48" i="18" l="1"/>
  <c r="A49" i="18"/>
  <c r="A58" i="17"/>
  <c r="M57" i="17"/>
  <c r="G37" i="18"/>
  <c r="L37" i="18"/>
  <c r="H37" i="18"/>
  <c r="G45" i="17"/>
  <c r="E45" i="17"/>
  <c r="F45" i="17"/>
  <c r="H45" i="17"/>
  <c r="B37" i="18"/>
  <c r="I37" i="18"/>
  <c r="F46" i="17"/>
  <c r="J45" i="17"/>
  <c r="I45" i="17"/>
  <c r="F37" i="18"/>
  <c r="E33" i="18"/>
  <c r="C33" i="18"/>
  <c r="D33" i="18"/>
  <c r="A50" i="18" l="1"/>
  <c r="J49" i="18"/>
  <c r="A59" i="17"/>
  <c r="M58" i="17"/>
  <c r="G38" i="18"/>
  <c r="L38" i="18"/>
  <c r="C46" i="17"/>
  <c r="H46" i="17"/>
  <c r="B46" i="17"/>
  <c r="H38" i="18"/>
  <c r="F38" i="18"/>
  <c r="D47" i="17"/>
  <c r="I46" i="17"/>
  <c r="J46" i="17"/>
  <c r="G46" i="17"/>
  <c r="E46" i="17"/>
  <c r="D46" i="17"/>
  <c r="I38" i="18"/>
  <c r="B38" i="18"/>
  <c r="E34" i="18"/>
  <c r="C34" i="18"/>
  <c r="D34" i="18"/>
  <c r="J50" i="18" l="1"/>
  <c r="A51" i="18"/>
  <c r="J51" i="18" s="1"/>
  <c r="A52" i="18"/>
  <c r="A60" i="17"/>
  <c r="A64" i="17"/>
  <c r="M59" i="17"/>
  <c r="L39" i="18"/>
  <c r="B47" i="17"/>
  <c r="B39" i="18"/>
  <c r="G39" i="18"/>
  <c r="H39" i="18"/>
  <c r="F47" i="17"/>
  <c r="E47" i="17"/>
  <c r="H48" i="17"/>
  <c r="J47" i="17"/>
  <c r="I47" i="17"/>
  <c r="C47" i="17"/>
  <c r="H47" i="17"/>
  <c r="G47" i="17"/>
  <c r="F39" i="18"/>
  <c r="I39" i="18"/>
  <c r="G40" i="18"/>
  <c r="C35" i="18"/>
  <c r="D35" i="18"/>
  <c r="E35" i="18"/>
  <c r="A53" i="18" l="1"/>
  <c r="J52" i="18"/>
  <c r="A61" i="17"/>
  <c r="M60" i="17"/>
  <c r="A67" i="17"/>
  <c r="A65" i="17"/>
  <c r="M64" i="17"/>
  <c r="B40" i="18"/>
  <c r="L40" i="18"/>
  <c r="C48" i="17"/>
  <c r="F48" i="17"/>
  <c r="G48" i="17"/>
  <c r="E48" i="17"/>
  <c r="B48" i="17"/>
  <c r="D48" i="17"/>
  <c r="I40" i="18"/>
  <c r="H40" i="18"/>
  <c r="H49" i="17"/>
  <c r="J48" i="17"/>
  <c r="I48" i="17"/>
  <c r="F40" i="18"/>
  <c r="H41" i="18"/>
  <c r="C36" i="18"/>
  <c r="D36" i="18"/>
  <c r="E36" i="18"/>
  <c r="A55" i="18" l="1"/>
  <c r="A54" i="18"/>
  <c r="J54" i="18" s="1"/>
  <c r="J53" i="18"/>
  <c r="A68" i="17"/>
  <c r="M68" i="17" s="1"/>
  <c r="M67" i="17"/>
  <c r="A62" i="17"/>
  <c r="M61" i="17"/>
  <c r="A66" i="17"/>
  <c r="M65" i="17"/>
  <c r="G41" i="18"/>
  <c r="L41" i="18"/>
  <c r="I41" i="18"/>
  <c r="D49" i="17"/>
  <c r="G49" i="17"/>
  <c r="F49" i="17"/>
  <c r="C49" i="17"/>
  <c r="B49" i="17"/>
  <c r="E49" i="17"/>
  <c r="J49" i="17"/>
  <c r="I49" i="17"/>
  <c r="B41" i="18"/>
  <c r="F41" i="18"/>
  <c r="C37" i="18"/>
  <c r="D37" i="18"/>
  <c r="E37" i="18"/>
  <c r="A56" i="18" l="1"/>
  <c r="J55" i="18"/>
  <c r="A69" i="17"/>
  <c r="M66" i="17"/>
  <c r="A63" i="17"/>
  <c r="M62" i="17"/>
  <c r="L42" i="18"/>
  <c r="C52" i="17"/>
  <c r="D52" i="17"/>
  <c r="H52" i="17"/>
  <c r="E52" i="17"/>
  <c r="F52" i="17"/>
  <c r="H42" i="18"/>
  <c r="I42" i="18"/>
  <c r="G52" i="17"/>
  <c r="I50" i="17"/>
  <c r="J50" i="17"/>
  <c r="E50" i="17"/>
  <c r="D50" i="17"/>
  <c r="G50" i="17"/>
  <c r="F50" i="17"/>
  <c r="H50" i="17"/>
  <c r="C50" i="17"/>
  <c r="F53" i="17"/>
  <c r="J52" i="17"/>
  <c r="I52" i="17"/>
  <c r="B50" i="17"/>
  <c r="B42" i="18"/>
  <c r="F42" i="18"/>
  <c r="G42" i="18"/>
  <c r="H53" i="17"/>
  <c r="C38" i="18"/>
  <c r="D38" i="18"/>
  <c r="E38" i="18"/>
  <c r="J56" i="18" l="1"/>
  <c r="A57" i="18"/>
  <c r="A70" i="17"/>
  <c r="M69" i="17"/>
  <c r="M63" i="17"/>
  <c r="H43" i="18"/>
  <c r="L43" i="18"/>
  <c r="C53" i="17"/>
  <c r="G43" i="18"/>
  <c r="I43" i="18"/>
  <c r="G54" i="17"/>
  <c r="J53" i="17"/>
  <c r="I53" i="17"/>
  <c r="E53" i="17"/>
  <c r="D53" i="17"/>
  <c r="J51" i="17"/>
  <c r="I51" i="17"/>
  <c r="E51" i="17"/>
  <c r="D51" i="17"/>
  <c r="B51" i="17"/>
  <c r="B52" i="17" s="1"/>
  <c r="B53" i="17" s="1"/>
  <c r="C51" i="17"/>
  <c r="F51" i="17"/>
  <c r="H51" i="17"/>
  <c r="G51" i="17"/>
  <c r="G53" i="17"/>
  <c r="B43" i="18"/>
  <c r="F43" i="18"/>
  <c r="D39" i="18"/>
  <c r="E39" i="18"/>
  <c r="C39" i="18"/>
  <c r="J57" i="18" l="1"/>
  <c r="A58" i="18"/>
  <c r="A71" i="17"/>
  <c r="M70" i="17"/>
  <c r="F44" i="18"/>
  <c r="L44" i="18"/>
  <c r="C54" i="17"/>
  <c r="I44" i="18"/>
  <c r="E54" i="17"/>
  <c r="B44" i="18"/>
  <c r="G44" i="18"/>
  <c r="H44" i="18"/>
  <c r="F54" i="17"/>
  <c r="F55" i="17"/>
  <c r="I54" i="17"/>
  <c r="J54" i="17"/>
  <c r="H54" i="17"/>
  <c r="B54" i="17"/>
  <c r="D54" i="17"/>
  <c r="D40" i="18"/>
  <c r="E40" i="18"/>
  <c r="C40" i="18"/>
  <c r="J58" i="18" l="1"/>
  <c r="A59" i="18"/>
  <c r="J59" i="18" s="1"/>
  <c r="A60" i="18"/>
  <c r="A72" i="17"/>
  <c r="M71" i="17"/>
  <c r="F45" i="18"/>
  <c r="L45" i="18"/>
  <c r="B45" i="18"/>
  <c r="B55" i="17"/>
  <c r="I45" i="18"/>
  <c r="D56" i="17"/>
  <c r="J55" i="17"/>
  <c r="I55" i="17"/>
  <c r="D55" i="17"/>
  <c r="C55" i="17"/>
  <c r="H55" i="17"/>
  <c r="H45" i="18"/>
  <c r="G55" i="17"/>
  <c r="E55" i="17"/>
  <c r="G45" i="18"/>
  <c r="G56" i="17"/>
  <c r="E41" i="18"/>
  <c r="C41" i="18"/>
  <c r="D41" i="18"/>
  <c r="J60" i="18" l="1"/>
  <c r="A61" i="18"/>
  <c r="A73" i="17"/>
  <c r="M72" i="17"/>
  <c r="H46" i="18"/>
  <c r="L46" i="18"/>
  <c r="I46" i="18"/>
  <c r="G46" i="18"/>
  <c r="H57" i="17"/>
  <c r="J56" i="17"/>
  <c r="I56" i="17"/>
  <c r="E56" i="17"/>
  <c r="F56" i="17"/>
  <c r="B56" i="17"/>
  <c r="C56" i="17"/>
  <c r="H56" i="17"/>
  <c r="H47" i="18"/>
  <c r="B46" i="18"/>
  <c r="F46" i="18"/>
  <c r="C57" i="17"/>
  <c r="E42" i="18"/>
  <c r="C42" i="18"/>
  <c r="D42" i="18"/>
  <c r="A63" i="18" l="1"/>
  <c r="J61" i="18"/>
  <c r="A62" i="18"/>
  <c r="J62" i="18" s="1"/>
  <c r="A74" i="17"/>
  <c r="M73" i="17"/>
  <c r="I47" i="18"/>
  <c r="L47" i="18"/>
  <c r="E57" i="17"/>
  <c r="F57" i="17"/>
  <c r="D57" i="17"/>
  <c r="G57" i="17"/>
  <c r="B57" i="17"/>
  <c r="D58" i="17"/>
  <c r="J57" i="17"/>
  <c r="I57" i="17"/>
  <c r="F47" i="18"/>
  <c r="B47" i="18"/>
  <c r="G47" i="18"/>
  <c r="C43" i="18"/>
  <c r="D43" i="18"/>
  <c r="E43" i="18"/>
  <c r="A64" i="18" l="1"/>
  <c r="J63" i="18"/>
  <c r="A75" i="17"/>
  <c r="A79" i="17"/>
  <c r="M74" i="17"/>
  <c r="B48" i="18"/>
  <c r="L48" i="18"/>
  <c r="H58" i="17"/>
  <c r="F58" i="17"/>
  <c r="C58" i="17"/>
  <c r="E58" i="17"/>
  <c r="G58" i="17"/>
  <c r="B58" i="17"/>
  <c r="H59" i="17"/>
  <c r="I58" i="17"/>
  <c r="J58" i="17"/>
  <c r="F48" i="18"/>
  <c r="I48" i="18"/>
  <c r="G48" i="18"/>
  <c r="H48" i="18"/>
  <c r="C44" i="18"/>
  <c r="D44" i="18"/>
  <c r="E44" i="18"/>
  <c r="A65" i="18" l="1"/>
  <c r="J64" i="18"/>
  <c r="A76" i="17"/>
  <c r="M75" i="17"/>
  <c r="A80" i="17"/>
  <c r="A82" i="17"/>
  <c r="A83" i="17" s="1"/>
  <c r="M79" i="17"/>
  <c r="I49" i="18"/>
  <c r="L49" i="18"/>
  <c r="G59" i="17"/>
  <c r="B59" i="17"/>
  <c r="E49" i="18"/>
  <c r="F59" i="17"/>
  <c r="E59" i="17"/>
  <c r="F49" i="18"/>
  <c r="D59" i="17"/>
  <c r="J59" i="17"/>
  <c r="I59" i="17"/>
  <c r="C59" i="17"/>
  <c r="B49" i="18"/>
  <c r="G49" i="18"/>
  <c r="D49" i="18"/>
  <c r="C49" i="18"/>
  <c r="H49" i="18"/>
  <c r="C50" i="18"/>
  <c r="C45" i="18"/>
  <c r="D45" i="18"/>
  <c r="E45" i="18"/>
  <c r="A66" i="18" l="1"/>
  <c r="J65" i="18"/>
  <c r="A77" i="17"/>
  <c r="M76" i="17"/>
  <c r="A81" i="17"/>
  <c r="M80" i="17"/>
  <c r="D50" i="18"/>
  <c r="L50" i="18"/>
  <c r="M82" i="17"/>
  <c r="G50" i="18"/>
  <c r="B50" i="18"/>
  <c r="E50" i="18"/>
  <c r="I50" i="18"/>
  <c r="J60" i="17"/>
  <c r="I60" i="17"/>
  <c r="H63" i="17"/>
  <c r="D60" i="17"/>
  <c r="C60" i="17"/>
  <c r="B60" i="17"/>
  <c r="E60" i="17"/>
  <c r="H60" i="17"/>
  <c r="G60" i="17"/>
  <c r="F60" i="17"/>
  <c r="F50" i="18"/>
  <c r="H50" i="18"/>
  <c r="C46" i="18"/>
  <c r="D46" i="18"/>
  <c r="E46" i="18"/>
  <c r="J66" i="18" l="1"/>
  <c r="A67" i="18"/>
  <c r="J67" i="18" s="1"/>
  <c r="A68" i="18"/>
  <c r="A78" i="17"/>
  <c r="M77" i="17"/>
  <c r="A84" i="17"/>
  <c r="M81" i="17"/>
  <c r="I51" i="18"/>
  <c r="L51" i="18"/>
  <c r="M83" i="17"/>
  <c r="E51" i="18"/>
  <c r="D63" i="17"/>
  <c r="E63" i="17"/>
  <c r="B51" i="18"/>
  <c r="F51" i="18"/>
  <c r="D51" i="18"/>
  <c r="H51" i="18"/>
  <c r="J63" i="17"/>
  <c r="I63" i="17"/>
  <c r="G64" i="17"/>
  <c r="J61" i="17"/>
  <c r="I61" i="17"/>
  <c r="H61" i="17"/>
  <c r="G61" i="17"/>
  <c r="B61" i="17"/>
  <c r="F61" i="17"/>
  <c r="E61" i="17"/>
  <c r="D61" i="17"/>
  <c r="C61" i="17"/>
  <c r="C63" i="17"/>
  <c r="G63" i="17"/>
  <c r="G51" i="18"/>
  <c r="C51" i="18"/>
  <c r="F63" i="17"/>
  <c r="D47" i="18"/>
  <c r="E47" i="18"/>
  <c r="C47" i="18"/>
  <c r="A69" i="18" l="1"/>
  <c r="J68" i="18"/>
  <c r="M78" i="17"/>
  <c r="A85" i="17"/>
  <c r="M84" i="17"/>
  <c r="B52" i="18"/>
  <c r="L52" i="18"/>
  <c r="F64" i="17"/>
  <c r="D52" i="18"/>
  <c r="G52" i="18"/>
  <c r="D64" i="17"/>
  <c r="H64" i="17"/>
  <c r="E64" i="17"/>
  <c r="C64" i="17"/>
  <c r="F65" i="17"/>
  <c r="J64" i="17"/>
  <c r="I64" i="17"/>
  <c r="I62" i="17"/>
  <c r="J62" i="17"/>
  <c r="H62" i="17"/>
  <c r="D62" i="17"/>
  <c r="E62" i="17"/>
  <c r="F62" i="17"/>
  <c r="B62" i="17"/>
  <c r="B63" i="17" s="1"/>
  <c r="B64" i="17" s="1"/>
  <c r="G62" i="17"/>
  <c r="C62" i="17"/>
  <c r="F52" i="18"/>
  <c r="C52" i="18"/>
  <c r="E52" i="18"/>
  <c r="I52" i="18"/>
  <c r="H52" i="18"/>
  <c r="H53" i="18"/>
  <c r="H65" i="17"/>
  <c r="D48" i="18"/>
  <c r="E48" i="18"/>
  <c r="C48" i="18"/>
  <c r="J69" i="18" l="1"/>
  <c r="A70" i="18"/>
  <c r="J70" i="18" s="1"/>
  <c r="A71" i="18"/>
  <c r="A86" i="17"/>
  <c r="M85" i="17"/>
  <c r="D53" i="18"/>
  <c r="L53" i="18"/>
  <c r="B65" i="17"/>
  <c r="F53" i="18"/>
  <c r="E53" i="18"/>
  <c r="B53" i="18"/>
  <c r="I53" i="18"/>
  <c r="E65" i="17"/>
  <c r="G53" i="18"/>
  <c r="F66" i="17"/>
  <c r="J65" i="17"/>
  <c r="I65" i="17"/>
  <c r="G65" i="17"/>
  <c r="D65" i="17"/>
  <c r="C65" i="17"/>
  <c r="C53" i="18"/>
  <c r="L54" i="18"/>
  <c r="J71" i="18" l="1"/>
  <c r="A72" i="18"/>
  <c r="A87" i="17"/>
  <c r="M86" i="17"/>
  <c r="C66" i="17"/>
  <c r="E66" i="17"/>
  <c r="H66" i="17"/>
  <c r="D66" i="17"/>
  <c r="I66" i="17"/>
  <c r="J66" i="17"/>
  <c r="B66" i="17"/>
  <c r="B67" i="17" s="1"/>
  <c r="G66" i="17"/>
  <c r="L55" i="18"/>
  <c r="F54" i="18"/>
  <c r="G54" i="18"/>
  <c r="E54" i="18"/>
  <c r="B54" i="18"/>
  <c r="H54" i="18"/>
  <c r="D54" i="18"/>
  <c r="I54" i="18"/>
  <c r="C54" i="18"/>
  <c r="J72" i="18" l="1"/>
  <c r="A73" i="18"/>
  <c r="A88" i="17"/>
  <c r="M87" i="17"/>
  <c r="F67" i="17"/>
  <c r="G67" i="17"/>
  <c r="E67" i="17"/>
  <c r="D67" i="17"/>
  <c r="C67" i="17"/>
  <c r="H67" i="17"/>
  <c r="B68" i="17"/>
  <c r="J67" i="17"/>
  <c r="I67" i="17"/>
  <c r="L56" i="18"/>
  <c r="B55" i="18"/>
  <c r="H55" i="18"/>
  <c r="C55" i="18"/>
  <c r="D55" i="18"/>
  <c r="I55" i="18"/>
  <c r="E55" i="18"/>
  <c r="F55" i="18"/>
  <c r="G55" i="18"/>
  <c r="A74" i="18" l="1"/>
  <c r="J73" i="18"/>
  <c r="A89" i="17"/>
  <c r="M88" i="17"/>
  <c r="C68" i="17"/>
  <c r="H68" i="17"/>
  <c r="F68" i="17"/>
  <c r="J68" i="17"/>
  <c r="I68" i="17"/>
  <c r="G68" i="17"/>
  <c r="D68" i="17"/>
  <c r="E68" i="17"/>
  <c r="L57" i="18"/>
  <c r="D56" i="18"/>
  <c r="E56" i="18"/>
  <c r="C56" i="18"/>
  <c r="H56" i="18"/>
  <c r="B56" i="18"/>
  <c r="F56" i="18"/>
  <c r="I56" i="18"/>
  <c r="G56" i="18"/>
  <c r="B69" i="17"/>
  <c r="J74" i="18" l="1"/>
  <c r="A75" i="18"/>
  <c r="J75" i="18" s="1"/>
  <c r="A76" i="18"/>
  <c r="A90" i="17"/>
  <c r="A94" i="17"/>
  <c r="M89" i="17"/>
  <c r="J69" i="17"/>
  <c r="I69" i="17"/>
  <c r="H69" i="17"/>
  <c r="E69" i="17"/>
  <c r="G69" i="17"/>
  <c r="D69" i="17"/>
  <c r="C69" i="17"/>
  <c r="F69" i="17"/>
  <c r="L58" i="18"/>
  <c r="H57" i="18"/>
  <c r="E57" i="18"/>
  <c r="F57" i="18"/>
  <c r="B57" i="18"/>
  <c r="C57" i="18"/>
  <c r="D57" i="18"/>
  <c r="I57" i="18"/>
  <c r="G57" i="18"/>
  <c r="A77" i="18" l="1"/>
  <c r="J76" i="18"/>
  <c r="A91" i="17"/>
  <c r="M90" i="17"/>
  <c r="A97" i="17"/>
  <c r="A98" i="17" s="1"/>
  <c r="A95" i="17"/>
  <c r="A96" i="17" s="1"/>
  <c r="A99" i="17" s="1"/>
  <c r="A100" i="17" s="1"/>
  <c r="A101" i="17" s="1"/>
  <c r="A102" i="17" s="1"/>
  <c r="A103" i="17" s="1"/>
  <c r="A104" i="17" s="1"/>
  <c r="M94" i="17"/>
  <c r="I70" i="17"/>
  <c r="J70" i="17"/>
  <c r="C70" i="17"/>
  <c r="G70" i="17"/>
  <c r="F70" i="17"/>
  <c r="B70" i="17"/>
  <c r="E70" i="17"/>
  <c r="H70" i="17"/>
  <c r="D70" i="17"/>
  <c r="L59" i="18"/>
  <c r="E58" i="18"/>
  <c r="D58" i="18"/>
  <c r="F58" i="18"/>
  <c r="G58" i="18"/>
  <c r="C58" i="18"/>
  <c r="I58" i="18"/>
  <c r="B58" i="18"/>
  <c r="H58" i="18"/>
  <c r="A79" i="18" l="1"/>
  <c r="A78" i="18"/>
  <c r="J78" i="18" s="1"/>
  <c r="J77" i="18"/>
  <c r="A92" i="17"/>
  <c r="M91" i="17"/>
  <c r="A105" i="17"/>
  <c r="A106" i="17" s="1"/>
  <c r="A107" i="17" s="1"/>
  <c r="A108" i="17" s="1"/>
  <c r="M95" i="17"/>
  <c r="M97" i="17"/>
  <c r="J71" i="17"/>
  <c r="I71" i="17"/>
  <c r="G74" i="17"/>
  <c r="G71" i="17"/>
  <c r="D71" i="17"/>
  <c r="H71" i="17"/>
  <c r="F71" i="17"/>
  <c r="E71" i="17"/>
  <c r="B71" i="17"/>
  <c r="C71" i="17"/>
  <c r="L60" i="18"/>
  <c r="D59" i="18"/>
  <c r="E59" i="18"/>
  <c r="F59" i="18"/>
  <c r="G59" i="18"/>
  <c r="B59" i="18"/>
  <c r="I59" i="18"/>
  <c r="C59" i="18"/>
  <c r="H59" i="18"/>
  <c r="A80" i="18" l="1"/>
  <c r="J79" i="18"/>
  <c r="A93" i="17"/>
  <c r="M92" i="17"/>
  <c r="M98" i="17"/>
  <c r="M96" i="17"/>
  <c r="M101" i="17"/>
  <c r="M100" i="17"/>
  <c r="D74" i="17"/>
  <c r="E74" i="17"/>
  <c r="C74" i="17"/>
  <c r="F74" i="17"/>
  <c r="H74" i="17"/>
  <c r="G75" i="17"/>
  <c r="I74" i="17"/>
  <c r="J74" i="17"/>
  <c r="J72" i="17"/>
  <c r="I72" i="17"/>
  <c r="F72" i="17"/>
  <c r="B72" i="17"/>
  <c r="E72" i="17"/>
  <c r="G72" i="17"/>
  <c r="C72" i="17"/>
  <c r="H72" i="17"/>
  <c r="D72" i="17"/>
  <c r="L61" i="18"/>
  <c r="B60" i="18"/>
  <c r="G60" i="18"/>
  <c r="C60" i="18"/>
  <c r="I60" i="18"/>
  <c r="H60" i="18"/>
  <c r="D60" i="18"/>
  <c r="E60" i="18"/>
  <c r="F60" i="18"/>
  <c r="J80" i="18" l="1"/>
  <c r="A81" i="18"/>
  <c r="M93" i="17"/>
  <c r="A109" i="17"/>
  <c r="M99" i="17"/>
  <c r="C75" i="17"/>
  <c r="F75" i="17"/>
  <c r="E75" i="17"/>
  <c r="D75" i="17"/>
  <c r="H75" i="17"/>
  <c r="J73" i="17"/>
  <c r="I73" i="17"/>
  <c r="D73" i="17"/>
  <c r="E73" i="17"/>
  <c r="F73" i="17"/>
  <c r="B73" i="17"/>
  <c r="B74" i="17" s="1"/>
  <c r="B75" i="17" s="1"/>
  <c r="B76" i="17" s="1"/>
  <c r="G73" i="17"/>
  <c r="C73" i="17"/>
  <c r="H73" i="17"/>
  <c r="G76" i="17"/>
  <c r="J75" i="17"/>
  <c r="I75" i="17"/>
  <c r="L62" i="18"/>
  <c r="E61" i="18"/>
  <c r="B61" i="18"/>
  <c r="I61" i="18"/>
  <c r="G61" i="18"/>
  <c r="D61" i="18"/>
  <c r="C61" i="18"/>
  <c r="F61" i="18"/>
  <c r="H61" i="18"/>
  <c r="E76" i="17"/>
  <c r="H76" i="17"/>
  <c r="J81" i="18" l="1"/>
  <c r="A82" i="18"/>
  <c r="A112" i="17"/>
  <c r="A113" i="17" s="1"/>
  <c r="A110" i="17"/>
  <c r="A111" i="17" s="1"/>
  <c r="A114" i="17" s="1"/>
  <c r="A115" i="17" s="1"/>
  <c r="A116" i="17" s="1"/>
  <c r="A117" i="17" s="1"/>
  <c r="A118" i="17" s="1"/>
  <c r="A119" i="17" s="1"/>
  <c r="M102" i="17"/>
  <c r="D76" i="17"/>
  <c r="F76" i="17"/>
  <c r="C76" i="17"/>
  <c r="C77" i="17"/>
  <c r="J76" i="17"/>
  <c r="I76" i="17"/>
  <c r="L63" i="18"/>
  <c r="I62" i="18"/>
  <c r="D62" i="18"/>
  <c r="F62" i="18"/>
  <c r="B62" i="18"/>
  <c r="G62" i="18"/>
  <c r="C62" i="18"/>
  <c r="E62" i="18"/>
  <c r="H62" i="18"/>
  <c r="J82" i="18" l="1"/>
  <c r="A83" i="18"/>
  <c r="J83" i="18" s="1"/>
  <c r="A84" i="18"/>
  <c r="A120" i="17"/>
  <c r="A121" i="17" s="1"/>
  <c r="A122" i="17" s="1"/>
  <c r="A123" i="17" s="1"/>
  <c r="A124" i="17"/>
  <c r="M103" i="17"/>
  <c r="E77" i="17"/>
  <c r="D77" i="17"/>
  <c r="H77" i="17"/>
  <c r="G78" i="17"/>
  <c r="J77" i="17"/>
  <c r="I77" i="17"/>
  <c r="G77" i="17"/>
  <c r="B77" i="17"/>
  <c r="F77" i="17"/>
  <c r="L64" i="18"/>
  <c r="B63" i="18"/>
  <c r="H63" i="18"/>
  <c r="D63" i="18"/>
  <c r="E63" i="18"/>
  <c r="F63" i="18"/>
  <c r="G63" i="18"/>
  <c r="I63" i="18"/>
  <c r="C63" i="18"/>
  <c r="J84" i="18" l="1"/>
  <c r="H84" i="18"/>
  <c r="D84" i="18"/>
  <c r="E84" i="18"/>
  <c r="G84" i="18"/>
  <c r="C84" i="18"/>
  <c r="L84" i="18"/>
  <c r="B84" i="18"/>
  <c r="I84" i="18"/>
  <c r="A85" i="18"/>
  <c r="F84" i="18"/>
  <c r="A127" i="17"/>
  <c r="A128" i="17" s="1"/>
  <c r="A125" i="17"/>
  <c r="A126" i="17" s="1"/>
  <c r="A129" i="17" s="1"/>
  <c r="A130" i="17" s="1"/>
  <c r="A131" i="17" s="1"/>
  <c r="A132" i="17" s="1"/>
  <c r="A133" i="17" s="1"/>
  <c r="A134" i="17" s="1"/>
  <c r="M104" i="17"/>
  <c r="H78" i="17"/>
  <c r="F78" i="17"/>
  <c r="I78" i="17"/>
  <c r="J78" i="17"/>
  <c r="B78" i="17"/>
  <c r="B79" i="17" s="1"/>
  <c r="D78" i="17"/>
  <c r="E78" i="17"/>
  <c r="C78" i="17"/>
  <c r="L65" i="18"/>
  <c r="B64" i="18"/>
  <c r="I64" i="18"/>
  <c r="C64" i="18"/>
  <c r="D64" i="18"/>
  <c r="E64" i="18"/>
  <c r="F64" i="18"/>
  <c r="H64" i="18"/>
  <c r="G64" i="18"/>
  <c r="G79" i="17"/>
  <c r="F85" i="18" l="1"/>
  <c r="E85" i="18"/>
  <c r="L85" i="18"/>
  <c r="J85" i="18"/>
  <c r="G85" i="18"/>
  <c r="D85" i="18"/>
  <c r="C85" i="18"/>
  <c r="A86" i="18"/>
  <c r="H85" i="18"/>
  <c r="B85" i="18"/>
  <c r="A87" i="18"/>
  <c r="I85" i="18"/>
  <c r="A135" i="17"/>
  <c r="A136" i="17" s="1"/>
  <c r="A137" i="17" s="1"/>
  <c r="A138" i="17" s="1"/>
  <c r="A139" i="17"/>
  <c r="M105" i="17"/>
  <c r="H79" i="17"/>
  <c r="C79" i="17"/>
  <c r="E79" i="17"/>
  <c r="F79" i="17"/>
  <c r="D79" i="17"/>
  <c r="J79" i="17"/>
  <c r="I79" i="17"/>
  <c r="L66" i="18"/>
  <c r="H65" i="18"/>
  <c r="C65" i="18"/>
  <c r="D65" i="18"/>
  <c r="B65" i="18"/>
  <c r="E65" i="18"/>
  <c r="G65" i="18"/>
  <c r="F65" i="18"/>
  <c r="I65" i="18"/>
  <c r="J86" i="18" l="1"/>
  <c r="F86" i="18"/>
  <c r="I86" i="18"/>
  <c r="B86" i="18"/>
  <c r="B87" i="18" s="1"/>
  <c r="H86" i="18"/>
  <c r="D86" i="18"/>
  <c r="L86" i="18"/>
  <c r="E86" i="18"/>
  <c r="C86" i="18"/>
  <c r="G86" i="18"/>
  <c r="F87" i="18"/>
  <c r="H87" i="18"/>
  <c r="L87" i="18"/>
  <c r="G87" i="18"/>
  <c r="C87" i="18"/>
  <c r="A88" i="18"/>
  <c r="J87" i="18"/>
  <c r="D87" i="18"/>
  <c r="I87" i="18"/>
  <c r="E87" i="18"/>
  <c r="A140" i="17"/>
  <c r="A141" i="17" s="1"/>
  <c r="A144" i="17" s="1"/>
  <c r="A145" i="17" s="1"/>
  <c r="A146" i="17" s="1"/>
  <c r="A147" i="17" s="1"/>
  <c r="A148" i="17" s="1"/>
  <c r="A149" i="17" s="1"/>
  <c r="A142" i="17"/>
  <c r="A143" i="17" s="1"/>
  <c r="M106" i="17"/>
  <c r="J80" i="17"/>
  <c r="I80" i="17"/>
  <c r="B80" i="17"/>
  <c r="D80" i="17"/>
  <c r="E80" i="17"/>
  <c r="C80" i="17"/>
  <c r="H80" i="17"/>
  <c r="F80" i="17"/>
  <c r="G80" i="17"/>
  <c r="L67" i="18"/>
  <c r="B66" i="18"/>
  <c r="F66" i="18"/>
  <c r="G66" i="18"/>
  <c r="H66" i="18"/>
  <c r="I66" i="18"/>
  <c r="C66" i="18"/>
  <c r="D66" i="18"/>
  <c r="E66" i="18"/>
  <c r="C88" i="18" l="1"/>
  <c r="D88" i="18"/>
  <c r="J88" i="18"/>
  <c r="I88" i="18"/>
  <c r="L88" i="18"/>
  <c r="A89" i="18"/>
  <c r="G88" i="18"/>
  <c r="E88" i="18"/>
  <c r="H88" i="18"/>
  <c r="F88" i="18"/>
  <c r="B88" i="18"/>
  <c r="A150" i="17"/>
  <c r="A151" i="17" s="1"/>
  <c r="A152" i="17" s="1"/>
  <c r="A153" i="17" s="1"/>
  <c r="A154" i="17"/>
  <c r="M107" i="17"/>
  <c r="J81" i="17"/>
  <c r="I81" i="17"/>
  <c r="E81" i="17"/>
  <c r="B81" i="17"/>
  <c r="D81" i="17"/>
  <c r="C81" i="17"/>
  <c r="H81" i="17"/>
  <c r="F81" i="17"/>
  <c r="G81" i="17"/>
  <c r="L68" i="18"/>
  <c r="H67" i="18"/>
  <c r="B67" i="18"/>
  <c r="E67" i="18"/>
  <c r="F67" i="18"/>
  <c r="I67" i="18"/>
  <c r="C67" i="18"/>
  <c r="D67" i="18"/>
  <c r="G67" i="18"/>
  <c r="B89" i="18" l="1"/>
  <c r="E89" i="18"/>
  <c r="D89" i="18"/>
  <c r="I89" i="18"/>
  <c r="J89" i="18"/>
  <c r="H89" i="18"/>
  <c r="L89" i="18"/>
  <c r="G89" i="18"/>
  <c r="F89" i="18"/>
  <c r="C89" i="18"/>
  <c r="A90" i="18"/>
  <c r="A92" i="18" s="1"/>
  <c r="A157" i="17"/>
  <c r="A158" i="17" s="1"/>
  <c r="A155" i="17"/>
  <c r="A156" i="17" s="1"/>
  <c r="A159" i="17" s="1"/>
  <c r="A160" i="17" s="1"/>
  <c r="A161" i="17" s="1"/>
  <c r="A162" i="17" s="1"/>
  <c r="A163" i="17" s="1"/>
  <c r="A164" i="17" s="1"/>
  <c r="M108" i="17"/>
  <c r="M110" i="17"/>
  <c r="I82" i="17"/>
  <c r="J82" i="17"/>
  <c r="C82" i="17"/>
  <c r="H82" i="17"/>
  <c r="B82" i="17"/>
  <c r="G82" i="17"/>
  <c r="D82" i="17"/>
  <c r="E82" i="17"/>
  <c r="F82" i="17"/>
  <c r="L69" i="18"/>
  <c r="I68" i="18"/>
  <c r="C68" i="18"/>
  <c r="D68" i="18"/>
  <c r="G68" i="18"/>
  <c r="B68" i="18"/>
  <c r="E68" i="18"/>
  <c r="F68" i="18"/>
  <c r="H68" i="18"/>
  <c r="C90" i="18" l="1"/>
  <c r="F90" i="18"/>
  <c r="J90" i="18"/>
  <c r="D90" i="18"/>
  <c r="B90" i="18"/>
  <c r="G90" i="18"/>
  <c r="I90" i="18"/>
  <c r="L90" i="18"/>
  <c r="H90" i="18"/>
  <c r="E90" i="18"/>
  <c r="A91" i="18"/>
  <c r="J92" i="18"/>
  <c r="I92" i="18"/>
  <c r="L92" i="18"/>
  <c r="H92" i="18"/>
  <c r="G92" i="18"/>
  <c r="E92" i="18"/>
  <c r="A93" i="18"/>
  <c r="F92" i="18"/>
  <c r="C92" i="18"/>
  <c r="D92" i="18"/>
  <c r="A165" i="17"/>
  <c r="A166" i="17" s="1"/>
  <c r="A167" i="17" s="1"/>
  <c r="A168" i="17" s="1"/>
  <c r="A169" i="17"/>
  <c r="M114" i="17"/>
  <c r="M113" i="17"/>
  <c r="M111" i="17"/>
  <c r="M109" i="17"/>
  <c r="F85" i="17"/>
  <c r="E85" i="17"/>
  <c r="H85" i="17"/>
  <c r="G85" i="17"/>
  <c r="C85" i="17"/>
  <c r="D85" i="17"/>
  <c r="D86" i="17"/>
  <c r="J85" i="17"/>
  <c r="I85" i="17"/>
  <c r="J83" i="17"/>
  <c r="I83" i="17"/>
  <c r="B83" i="17"/>
  <c r="G83" i="17"/>
  <c r="C83" i="17"/>
  <c r="H83" i="17"/>
  <c r="D83" i="17"/>
  <c r="E83" i="17"/>
  <c r="F83" i="17"/>
  <c r="H69" i="18"/>
  <c r="F69" i="18"/>
  <c r="D69" i="18"/>
  <c r="B69" i="18"/>
  <c r="I69" i="18"/>
  <c r="C69" i="18"/>
  <c r="L70" i="18"/>
  <c r="G69" i="18"/>
  <c r="E69" i="18"/>
  <c r="I91" i="18" l="1"/>
  <c r="J91" i="18"/>
  <c r="F91" i="18"/>
  <c r="E91" i="18"/>
  <c r="H91" i="18"/>
  <c r="L91" i="18"/>
  <c r="G91" i="18"/>
  <c r="D91" i="18"/>
  <c r="C91" i="18"/>
  <c r="B91" i="18"/>
  <c r="B92" i="18" s="1"/>
  <c r="J93" i="18"/>
  <c r="C93" i="18"/>
  <c r="L93" i="18"/>
  <c r="B93" i="18"/>
  <c r="F93" i="18"/>
  <c r="D93" i="18"/>
  <c r="E93" i="18"/>
  <c r="H93" i="18"/>
  <c r="A95" i="18"/>
  <c r="I93" i="18"/>
  <c r="G93" i="18"/>
  <c r="A94" i="18"/>
  <c r="A172" i="17"/>
  <c r="A173" i="17" s="1"/>
  <c r="A170" i="17"/>
  <c r="A171" i="17" s="1"/>
  <c r="A174" i="17" s="1"/>
  <c r="A175" i="17" s="1"/>
  <c r="A176" i="17" s="1"/>
  <c r="A177" i="17" s="1"/>
  <c r="A178" i="17" s="1"/>
  <c r="A179" i="17" s="1"/>
  <c r="M112" i="17"/>
  <c r="F86" i="17"/>
  <c r="H86" i="17"/>
  <c r="E86" i="17"/>
  <c r="C86" i="17"/>
  <c r="G86" i="17"/>
  <c r="J84" i="17"/>
  <c r="I84" i="17"/>
  <c r="G84" i="17"/>
  <c r="F84" i="17"/>
  <c r="C84" i="17"/>
  <c r="E84" i="17"/>
  <c r="D84" i="17"/>
  <c r="B84" i="17"/>
  <c r="B85" i="17" s="1"/>
  <c r="B86" i="17" s="1"/>
  <c r="B87" i="17" s="1"/>
  <c r="H84" i="17"/>
  <c r="I86" i="17"/>
  <c r="J86" i="17"/>
  <c r="C87" i="17"/>
  <c r="E70" i="18"/>
  <c r="C70" i="18"/>
  <c r="L71" i="18"/>
  <c r="H70" i="18"/>
  <c r="F70" i="18"/>
  <c r="D70" i="18"/>
  <c r="B70" i="18"/>
  <c r="I70" i="18"/>
  <c r="G70" i="18"/>
  <c r="E95" i="18" l="1"/>
  <c r="H95" i="18"/>
  <c r="L95" i="18"/>
  <c r="F95" i="18"/>
  <c r="C95" i="18"/>
  <c r="B95" i="18"/>
  <c r="A96" i="18"/>
  <c r="G95" i="18"/>
  <c r="D95" i="18"/>
  <c r="I95" i="18"/>
  <c r="J95" i="18"/>
  <c r="B94" i="18"/>
  <c r="H94" i="18"/>
  <c r="E94" i="18"/>
  <c r="C94" i="18"/>
  <c r="F94" i="18"/>
  <c r="I94" i="18"/>
  <c r="L94" i="18"/>
  <c r="J94" i="18"/>
  <c r="D94" i="18"/>
  <c r="G94" i="18"/>
  <c r="A180" i="17"/>
  <c r="A181" i="17" s="1"/>
  <c r="A182" i="17" s="1"/>
  <c r="A183" i="17" s="1"/>
  <c r="A184" i="17"/>
  <c r="M115" i="17"/>
  <c r="G87" i="17"/>
  <c r="F87" i="17"/>
  <c r="E87" i="17"/>
  <c r="D87" i="17"/>
  <c r="H87" i="17"/>
  <c r="F88" i="17"/>
  <c r="J87" i="17"/>
  <c r="I87" i="17"/>
  <c r="H71" i="18"/>
  <c r="F71" i="18"/>
  <c r="D71" i="18"/>
  <c r="B71" i="18"/>
  <c r="I71" i="18"/>
  <c r="G71" i="18"/>
  <c r="E71" i="18"/>
  <c r="C71" i="18"/>
  <c r="L72" i="18"/>
  <c r="J96" i="18" l="1"/>
  <c r="I96" i="18"/>
  <c r="A97" i="18"/>
  <c r="H96" i="18"/>
  <c r="G96" i="18"/>
  <c r="E96" i="18"/>
  <c r="L96" i="18"/>
  <c r="F96" i="18"/>
  <c r="B96" i="18"/>
  <c r="D96" i="18"/>
  <c r="C96" i="18"/>
  <c r="A185" i="17"/>
  <c r="A186" i="17" s="1"/>
  <c r="A189" i="17" s="1"/>
  <c r="A190" i="17" s="1"/>
  <c r="A191" i="17" s="1"/>
  <c r="A192" i="17" s="1"/>
  <c r="A193" i="17" s="1"/>
  <c r="A194" i="17" s="1"/>
  <c r="A187" i="17"/>
  <c r="A188" i="17" s="1"/>
  <c r="M116" i="17"/>
  <c r="G88" i="17"/>
  <c r="D88" i="17"/>
  <c r="B88" i="17"/>
  <c r="H89" i="17"/>
  <c r="J88" i="17"/>
  <c r="I88" i="17"/>
  <c r="E88" i="17"/>
  <c r="C88" i="17"/>
  <c r="H88" i="17"/>
  <c r="L73" i="18"/>
  <c r="F72" i="18"/>
  <c r="D72" i="18"/>
  <c r="B72" i="18"/>
  <c r="I72" i="18"/>
  <c r="G72" i="18"/>
  <c r="E72" i="18"/>
  <c r="C72" i="18"/>
  <c r="H72" i="18"/>
  <c r="B97" i="18" l="1"/>
  <c r="I97" i="18"/>
  <c r="G97" i="18"/>
  <c r="L97" i="18"/>
  <c r="D97" i="18"/>
  <c r="E97" i="18"/>
  <c r="H97" i="18"/>
  <c r="A98" i="18"/>
  <c r="F97" i="18"/>
  <c r="J97" i="18"/>
  <c r="C97" i="18"/>
  <c r="A100" i="18"/>
  <c r="A195" i="17"/>
  <c r="A196" i="17" s="1"/>
  <c r="A197" i="17" s="1"/>
  <c r="A198" i="17" s="1"/>
  <c r="A199" i="17"/>
  <c r="M117" i="17"/>
  <c r="D89" i="17"/>
  <c r="B89" i="17"/>
  <c r="G89" i="17"/>
  <c r="C89" i="17"/>
  <c r="E89" i="17"/>
  <c r="F89" i="17"/>
  <c r="J89" i="17"/>
  <c r="I89" i="17"/>
  <c r="D73" i="18"/>
  <c r="B73" i="18"/>
  <c r="I73" i="18"/>
  <c r="C73" i="18"/>
  <c r="L74" i="18"/>
  <c r="G73" i="18"/>
  <c r="E73" i="18"/>
  <c r="H73" i="18"/>
  <c r="F73" i="18"/>
  <c r="J100" i="18" l="1"/>
  <c r="A101" i="18"/>
  <c r="D100" i="18"/>
  <c r="L100" i="18"/>
  <c r="F100" i="18"/>
  <c r="B100" i="18"/>
  <c r="G100" i="18"/>
  <c r="I100" i="18"/>
  <c r="C100" i="18"/>
  <c r="H100" i="18"/>
  <c r="E100" i="18"/>
  <c r="B98" i="18"/>
  <c r="H98" i="18"/>
  <c r="E98" i="18"/>
  <c r="A99" i="18"/>
  <c r="C98" i="18"/>
  <c r="F98" i="18"/>
  <c r="G98" i="18"/>
  <c r="I98" i="18"/>
  <c r="L98" i="18"/>
  <c r="J98" i="18"/>
  <c r="D98" i="18"/>
  <c r="A200" i="17"/>
  <c r="A201" i="17" s="1"/>
  <c r="A204" i="17" s="1"/>
  <c r="A205" i="17" s="1"/>
  <c r="A206" i="17" s="1"/>
  <c r="A207" i="17" s="1"/>
  <c r="A208" i="17" s="1"/>
  <c r="A209" i="17" s="1"/>
  <c r="A202" i="17"/>
  <c r="A203" i="17" s="1"/>
  <c r="M118" i="17"/>
  <c r="I90" i="17"/>
  <c r="J90" i="17"/>
  <c r="H90" i="17"/>
  <c r="F90" i="17"/>
  <c r="G90" i="17"/>
  <c r="B90" i="17"/>
  <c r="D90" i="17"/>
  <c r="E90" i="17"/>
  <c r="C90" i="17"/>
  <c r="I74" i="18"/>
  <c r="G74" i="18"/>
  <c r="E74" i="18"/>
  <c r="C74" i="18"/>
  <c r="L75" i="18"/>
  <c r="H74" i="18"/>
  <c r="F74" i="18"/>
  <c r="B74" i="18"/>
  <c r="D74" i="18"/>
  <c r="B99" i="18" l="1"/>
  <c r="E99" i="18"/>
  <c r="H99" i="18"/>
  <c r="I99" i="18"/>
  <c r="F99" i="18"/>
  <c r="C99" i="18"/>
  <c r="J99" i="18"/>
  <c r="L99" i="18"/>
  <c r="G99" i="18"/>
  <c r="D99" i="18"/>
  <c r="I101" i="18"/>
  <c r="G101" i="18"/>
  <c r="A103" i="18"/>
  <c r="E101" i="18"/>
  <c r="H101" i="18"/>
  <c r="D101" i="18"/>
  <c r="A102" i="18"/>
  <c r="L101" i="18"/>
  <c r="F101" i="18"/>
  <c r="B101" i="18"/>
  <c r="J101" i="18"/>
  <c r="C101" i="18"/>
  <c r="A210" i="17"/>
  <c r="A211" i="17" s="1"/>
  <c r="A212" i="17" s="1"/>
  <c r="A213" i="17" s="1"/>
  <c r="A214" i="17"/>
  <c r="M119" i="17"/>
  <c r="J91" i="17"/>
  <c r="I91" i="17"/>
  <c r="B91" i="17"/>
  <c r="D91" i="17"/>
  <c r="H91" i="17"/>
  <c r="F91" i="17"/>
  <c r="E91" i="17"/>
  <c r="G91" i="17"/>
  <c r="C91" i="17"/>
  <c r="F75" i="18"/>
  <c r="D75" i="18"/>
  <c r="B75" i="18"/>
  <c r="I75" i="18"/>
  <c r="G75" i="18"/>
  <c r="L76" i="18"/>
  <c r="E75" i="18"/>
  <c r="C75" i="18"/>
  <c r="H75" i="18"/>
  <c r="B102" i="18" l="1"/>
  <c r="J102" i="18"/>
  <c r="L102" i="18"/>
  <c r="C102" i="18"/>
  <c r="G102" i="18"/>
  <c r="I102" i="18"/>
  <c r="D102" i="18"/>
  <c r="F102" i="18"/>
  <c r="H102" i="18"/>
  <c r="E102" i="18"/>
  <c r="F103" i="18"/>
  <c r="C103" i="18"/>
  <c r="E103" i="18"/>
  <c r="D103" i="18"/>
  <c r="G103" i="18"/>
  <c r="A104" i="18"/>
  <c r="H103" i="18"/>
  <c r="B103" i="18"/>
  <c r="I103" i="18"/>
  <c r="J103" i="18"/>
  <c r="L103" i="18"/>
  <c r="A217" i="17"/>
  <c r="A215" i="17"/>
  <c r="M120" i="17"/>
  <c r="J92" i="17"/>
  <c r="I92" i="17"/>
  <c r="E92" i="17"/>
  <c r="F92" i="17"/>
  <c r="B92" i="17"/>
  <c r="G92" i="17"/>
  <c r="C92" i="17"/>
  <c r="H92" i="17"/>
  <c r="D92" i="17"/>
  <c r="G76" i="18"/>
  <c r="E76" i="18"/>
  <c r="H76" i="18"/>
  <c r="C76" i="18"/>
  <c r="L77" i="18"/>
  <c r="F76" i="18"/>
  <c r="D76" i="18"/>
  <c r="B76" i="18"/>
  <c r="I76" i="18"/>
  <c r="B104" i="18" l="1"/>
  <c r="J104" i="18"/>
  <c r="I104" i="18"/>
  <c r="A105" i="18"/>
  <c r="F104" i="18"/>
  <c r="L104" i="18"/>
  <c r="G104" i="18"/>
  <c r="E104" i="18"/>
  <c r="D104" i="18"/>
  <c r="H104" i="18"/>
  <c r="C104" i="18"/>
  <c r="H217" i="17"/>
  <c r="G217" i="17"/>
  <c r="J217" i="17"/>
  <c r="D217" i="17"/>
  <c r="A218" i="17"/>
  <c r="F217" i="17"/>
  <c r="E217" i="17"/>
  <c r="I217" i="17"/>
  <c r="M217" i="17"/>
  <c r="C217" i="17"/>
  <c r="M215" i="17"/>
  <c r="G215" i="17"/>
  <c r="F215" i="17"/>
  <c r="I215" i="17"/>
  <c r="D215" i="17"/>
  <c r="J215" i="17"/>
  <c r="A216" i="17"/>
  <c r="B215" i="17"/>
  <c r="C215" i="17"/>
  <c r="H215" i="17"/>
  <c r="E215" i="17"/>
  <c r="M121" i="17"/>
  <c r="M123" i="17"/>
  <c r="J93" i="17"/>
  <c r="I93" i="17"/>
  <c r="D93" i="17"/>
  <c r="E93" i="17"/>
  <c r="B93" i="17"/>
  <c r="G93" i="17"/>
  <c r="C93" i="17"/>
  <c r="H93" i="17"/>
  <c r="F93" i="17"/>
  <c r="D77" i="18"/>
  <c r="B77" i="18"/>
  <c r="I77" i="18"/>
  <c r="G77" i="18"/>
  <c r="E77" i="18"/>
  <c r="C77" i="18"/>
  <c r="H77" i="18"/>
  <c r="F77" i="18"/>
  <c r="L78" i="18"/>
  <c r="B105" i="18" l="1"/>
  <c r="J105" i="18"/>
  <c r="C105" i="18"/>
  <c r="A106" i="18"/>
  <c r="F105" i="18"/>
  <c r="L105" i="18"/>
  <c r="I105" i="18"/>
  <c r="E105" i="18"/>
  <c r="H105" i="18"/>
  <c r="D105" i="18"/>
  <c r="G105" i="18"/>
  <c r="G216" i="17"/>
  <c r="F216" i="17"/>
  <c r="E216" i="17"/>
  <c r="D216" i="17"/>
  <c r="A219" i="17"/>
  <c r="I216" i="17"/>
  <c r="C216" i="17"/>
  <c r="J216" i="17"/>
  <c r="B216" i="17"/>
  <c r="B217" i="17" s="1"/>
  <c r="H216" i="17"/>
  <c r="M216" i="17"/>
  <c r="H218" i="17"/>
  <c r="D218" i="17"/>
  <c r="C218" i="17"/>
  <c r="I218" i="17"/>
  <c r="G218" i="17"/>
  <c r="J218" i="17"/>
  <c r="B218" i="17"/>
  <c r="M218" i="17"/>
  <c r="F218" i="17"/>
  <c r="E218" i="17"/>
  <c r="M124" i="17"/>
  <c r="M122" i="17"/>
  <c r="M127" i="17"/>
  <c r="M126" i="17"/>
  <c r="G96" i="17"/>
  <c r="C97" i="17"/>
  <c r="J96" i="17"/>
  <c r="I96" i="17"/>
  <c r="I94" i="17"/>
  <c r="J94" i="17"/>
  <c r="G94" i="17"/>
  <c r="F94" i="17"/>
  <c r="C94" i="17"/>
  <c r="E94" i="17"/>
  <c r="D94" i="17"/>
  <c r="B94" i="17"/>
  <c r="H94" i="17"/>
  <c r="F96" i="17"/>
  <c r="E96" i="17"/>
  <c r="D96" i="17"/>
  <c r="H96" i="17"/>
  <c r="C96" i="17"/>
  <c r="L79" i="18"/>
  <c r="H78" i="18"/>
  <c r="F78" i="18"/>
  <c r="D78" i="18"/>
  <c r="B78" i="18"/>
  <c r="I78" i="18"/>
  <c r="G78" i="18"/>
  <c r="E78" i="18"/>
  <c r="C78" i="18"/>
  <c r="D97" i="17"/>
  <c r="B219" i="17" l="1"/>
  <c r="B106" i="18"/>
  <c r="G106" i="18"/>
  <c r="I106" i="18"/>
  <c r="L106" i="18"/>
  <c r="H106" i="18"/>
  <c r="E106" i="18"/>
  <c r="D106" i="18"/>
  <c r="J106" i="18"/>
  <c r="C106" i="18"/>
  <c r="F106" i="18"/>
  <c r="A107" i="18"/>
  <c r="A108" i="18"/>
  <c r="G219" i="17"/>
  <c r="H219" i="17"/>
  <c r="C219" i="17"/>
  <c r="M219" i="17"/>
  <c r="E219" i="17"/>
  <c r="F219" i="17"/>
  <c r="A220" i="17"/>
  <c r="D219" i="17"/>
  <c r="J219" i="17"/>
  <c r="I219" i="17"/>
  <c r="M125" i="17"/>
  <c r="E97" i="17"/>
  <c r="H97" i="17"/>
  <c r="J95" i="17"/>
  <c r="I95" i="17"/>
  <c r="D95" i="17"/>
  <c r="C95" i="17"/>
  <c r="H95" i="17"/>
  <c r="F95" i="17"/>
  <c r="E95" i="17"/>
  <c r="G95" i="17"/>
  <c r="B95" i="17"/>
  <c r="B96" i="17" s="1"/>
  <c r="B97" i="17" s="1"/>
  <c r="C98" i="17"/>
  <c r="J97" i="17"/>
  <c r="I97" i="17"/>
  <c r="G97" i="17"/>
  <c r="F97" i="17"/>
  <c r="L80" i="18"/>
  <c r="E79" i="18"/>
  <c r="C79" i="18"/>
  <c r="H79" i="18"/>
  <c r="F79" i="18"/>
  <c r="D79" i="18"/>
  <c r="B79" i="18"/>
  <c r="I79" i="18"/>
  <c r="G79" i="18"/>
  <c r="G107" i="18" l="1"/>
  <c r="L107" i="18"/>
  <c r="B107" i="18"/>
  <c r="B108" i="18" s="1"/>
  <c r="I107" i="18"/>
  <c r="J107" i="18"/>
  <c r="D107" i="18"/>
  <c r="E107" i="18"/>
  <c r="F107" i="18"/>
  <c r="C107" i="18"/>
  <c r="H107" i="18"/>
  <c r="J108" i="18"/>
  <c r="C108" i="18"/>
  <c r="D108" i="18"/>
  <c r="G108" i="18"/>
  <c r="L108" i="18"/>
  <c r="I108" i="18"/>
  <c r="E108" i="18"/>
  <c r="A109" i="18"/>
  <c r="H108" i="18"/>
  <c r="F108" i="18"/>
  <c r="C220" i="17"/>
  <c r="B220" i="17"/>
  <c r="I220" i="17"/>
  <c r="F220" i="17"/>
  <c r="G220" i="17"/>
  <c r="M220" i="17"/>
  <c r="D220" i="17"/>
  <c r="J220" i="17"/>
  <c r="E220" i="17"/>
  <c r="H220" i="17"/>
  <c r="A221" i="17"/>
  <c r="M128" i="17"/>
  <c r="B98" i="17"/>
  <c r="G98" i="17"/>
  <c r="H98" i="17"/>
  <c r="F98" i="17"/>
  <c r="D98" i="17"/>
  <c r="E98" i="17"/>
  <c r="H99" i="17"/>
  <c r="I98" i="17"/>
  <c r="J98" i="17"/>
  <c r="B80" i="18"/>
  <c r="I80" i="18"/>
  <c r="G80" i="18"/>
  <c r="E80" i="18"/>
  <c r="C80" i="18"/>
  <c r="H80" i="18"/>
  <c r="L81" i="18"/>
  <c r="F80" i="18"/>
  <c r="D80" i="18"/>
  <c r="E99" i="17"/>
  <c r="I109" i="18" l="1"/>
  <c r="F109" i="18"/>
  <c r="A111" i="18"/>
  <c r="D109" i="18"/>
  <c r="E109" i="18"/>
  <c r="G109" i="18"/>
  <c r="A110" i="18"/>
  <c r="H109" i="18"/>
  <c r="B109" i="18"/>
  <c r="L109" i="18"/>
  <c r="C109" i="18"/>
  <c r="J109" i="18"/>
  <c r="I221" i="17"/>
  <c r="C221" i="17"/>
  <c r="H221" i="17"/>
  <c r="F221" i="17"/>
  <c r="D221" i="17"/>
  <c r="M221" i="17"/>
  <c r="A222" i="17"/>
  <c r="G221" i="17"/>
  <c r="E221" i="17"/>
  <c r="B221" i="17"/>
  <c r="J221" i="17"/>
  <c r="M129" i="17"/>
  <c r="F99" i="17"/>
  <c r="G99" i="17"/>
  <c r="J99" i="17"/>
  <c r="I99" i="17"/>
  <c r="C99" i="17"/>
  <c r="D99" i="17"/>
  <c r="B99" i="17"/>
  <c r="D81" i="18"/>
  <c r="B81" i="18"/>
  <c r="I81" i="18"/>
  <c r="L82" i="18"/>
  <c r="G81" i="18"/>
  <c r="E81" i="18"/>
  <c r="C81" i="18"/>
  <c r="H81" i="18"/>
  <c r="F81" i="18"/>
  <c r="A112" i="18" l="1"/>
  <c r="G111" i="18"/>
  <c r="C111" i="18"/>
  <c r="L111" i="18"/>
  <c r="I111" i="18"/>
  <c r="J111" i="18"/>
  <c r="D111" i="18"/>
  <c r="E111" i="18"/>
  <c r="B111" i="18"/>
  <c r="F111" i="18"/>
  <c r="H111" i="18"/>
  <c r="B110" i="18"/>
  <c r="C110" i="18"/>
  <c r="E110" i="18"/>
  <c r="J110" i="18"/>
  <c r="F110" i="18"/>
  <c r="L110" i="18"/>
  <c r="D110" i="18"/>
  <c r="H110" i="18"/>
  <c r="I110" i="18"/>
  <c r="G110" i="18"/>
  <c r="B222" i="17"/>
  <c r="C222" i="17"/>
  <c r="D222" i="17"/>
  <c r="H222" i="17"/>
  <c r="F222" i="17"/>
  <c r="G222" i="17"/>
  <c r="M222" i="17"/>
  <c r="E222" i="17"/>
  <c r="J222" i="17"/>
  <c r="A223" i="17"/>
  <c r="I222" i="17"/>
  <c r="M130" i="17"/>
  <c r="J100" i="17"/>
  <c r="I100" i="17"/>
  <c r="G100" i="17"/>
  <c r="B100" i="17"/>
  <c r="D100" i="17"/>
  <c r="E100" i="17"/>
  <c r="C100" i="17"/>
  <c r="H100" i="17"/>
  <c r="F100" i="17"/>
  <c r="E82" i="18"/>
  <c r="C82" i="18"/>
  <c r="L83" i="18"/>
  <c r="H82" i="18"/>
  <c r="F82" i="18"/>
  <c r="D82" i="18"/>
  <c r="B82" i="18"/>
  <c r="I82" i="18"/>
  <c r="G82" i="18"/>
  <c r="B112" i="18" l="1"/>
  <c r="J112" i="18"/>
  <c r="C112" i="18"/>
  <c r="D112" i="18"/>
  <c r="L112" i="18"/>
  <c r="I112" i="18"/>
  <c r="G112" i="18"/>
  <c r="A113" i="18"/>
  <c r="H112" i="18"/>
  <c r="F112" i="18"/>
  <c r="E112" i="18"/>
  <c r="C223" i="17"/>
  <c r="D223" i="17"/>
  <c r="J223" i="17"/>
  <c r="G223" i="17"/>
  <c r="H223" i="17"/>
  <c r="B223" i="17"/>
  <c r="M223" i="17"/>
  <c r="E223" i="17"/>
  <c r="I223" i="17"/>
  <c r="F223" i="17"/>
  <c r="A224" i="17"/>
  <c r="M131" i="17"/>
  <c r="J101" i="17"/>
  <c r="I101" i="17"/>
  <c r="H101" i="17"/>
  <c r="F101" i="17"/>
  <c r="E101" i="17"/>
  <c r="G101" i="17"/>
  <c r="B101" i="17"/>
  <c r="D101" i="17"/>
  <c r="C101" i="17"/>
  <c r="H83" i="18"/>
  <c r="F83" i="18"/>
  <c r="D83" i="18"/>
  <c r="B83" i="18"/>
  <c r="I83" i="18"/>
  <c r="G83" i="18"/>
  <c r="E83" i="18"/>
  <c r="C83" i="18"/>
  <c r="B113" i="18" l="1"/>
  <c r="A114" i="18"/>
  <c r="A116" i="18" s="1"/>
  <c r="H116" i="18" s="1"/>
  <c r="L113" i="18"/>
  <c r="C113" i="18"/>
  <c r="H113" i="18"/>
  <c r="I113" i="18"/>
  <c r="F113" i="18"/>
  <c r="D113" i="18"/>
  <c r="E113" i="18"/>
  <c r="G113" i="18"/>
  <c r="J113" i="18"/>
  <c r="E224" i="17"/>
  <c r="D224" i="17"/>
  <c r="J224" i="17"/>
  <c r="A225" i="17"/>
  <c r="B224" i="17"/>
  <c r="H224" i="17"/>
  <c r="I224" i="17"/>
  <c r="C224" i="17"/>
  <c r="M224" i="17"/>
  <c r="F224" i="17"/>
  <c r="G224" i="17"/>
  <c r="M132" i="17"/>
  <c r="I102" i="17"/>
  <c r="J102" i="17"/>
  <c r="E102" i="17"/>
  <c r="F102" i="17"/>
  <c r="B102" i="17"/>
  <c r="G102" i="17"/>
  <c r="C102" i="17"/>
  <c r="H102" i="17"/>
  <c r="D102" i="17"/>
  <c r="L116" i="18" l="1"/>
  <c r="E116" i="18"/>
  <c r="I116" i="18"/>
  <c r="F116" i="18"/>
  <c r="C116" i="18"/>
  <c r="J116" i="18"/>
  <c r="B114" i="18"/>
  <c r="H114" i="18"/>
  <c r="I114" i="18"/>
  <c r="C114" i="18"/>
  <c r="E114" i="18"/>
  <c r="G114" i="18"/>
  <c r="D114" i="18"/>
  <c r="A115" i="18"/>
  <c r="J114" i="18"/>
  <c r="F114" i="18"/>
  <c r="L114" i="18"/>
  <c r="G116" i="18"/>
  <c r="B116" i="18"/>
  <c r="D116" i="18"/>
  <c r="A117" i="18"/>
  <c r="L117" i="18" s="1"/>
  <c r="M225" i="17"/>
  <c r="A226" i="17"/>
  <c r="E225" i="17"/>
  <c r="B225" i="17"/>
  <c r="J225" i="17"/>
  <c r="I225" i="17"/>
  <c r="C225" i="17"/>
  <c r="H225" i="17"/>
  <c r="F225" i="17"/>
  <c r="D225" i="17"/>
  <c r="G225" i="17"/>
  <c r="M133" i="17"/>
  <c r="J103" i="17"/>
  <c r="I103" i="17"/>
  <c r="F103" i="17"/>
  <c r="B103" i="17"/>
  <c r="G103" i="17"/>
  <c r="C103" i="17"/>
  <c r="H103" i="17"/>
  <c r="D103" i="17"/>
  <c r="E103" i="17"/>
  <c r="F117" i="18" l="1"/>
  <c r="A119" i="18"/>
  <c r="C119" i="18" s="1"/>
  <c r="I117" i="18"/>
  <c r="J117" i="18"/>
  <c r="G117" i="18"/>
  <c r="A118" i="18"/>
  <c r="B118" i="18" s="1"/>
  <c r="B117" i="18"/>
  <c r="H117" i="18"/>
  <c r="C117" i="18"/>
  <c r="D117" i="18"/>
  <c r="E117" i="18"/>
  <c r="B115" i="18"/>
  <c r="I115" i="18"/>
  <c r="J115" i="18"/>
  <c r="D115" i="18"/>
  <c r="C115" i="18"/>
  <c r="E115" i="18"/>
  <c r="L115" i="18"/>
  <c r="G115" i="18"/>
  <c r="F115" i="18"/>
  <c r="H115" i="18"/>
  <c r="I226" i="17"/>
  <c r="M226" i="17"/>
  <c r="E226" i="17"/>
  <c r="C226" i="17"/>
  <c r="D226" i="17"/>
  <c r="A227" i="17"/>
  <c r="F226" i="17"/>
  <c r="G226" i="17"/>
  <c r="B226" i="17"/>
  <c r="J226" i="17"/>
  <c r="H226" i="17"/>
  <c r="J119" i="18"/>
  <c r="L119" i="18"/>
  <c r="H119" i="18"/>
  <c r="B119" i="18"/>
  <c r="F119" i="18"/>
  <c r="G119" i="18"/>
  <c r="E119" i="18"/>
  <c r="A120" i="18"/>
  <c r="I119" i="18"/>
  <c r="D119" i="18"/>
  <c r="L118" i="18"/>
  <c r="C118" i="18"/>
  <c r="M134" i="17"/>
  <c r="M136" i="17"/>
  <c r="J104" i="17"/>
  <c r="I104" i="17"/>
  <c r="H104" i="17"/>
  <c r="C104" i="17"/>
  <c r="E104" i="17"/>
  <c r="D104" i="17"/>
  <c r="B104" i="17"/>
  <c r="G104" i="17"/>
  <c r="F104" i="17"/>
  <c r="J118" i="18" l="1"/>
  <c r="G118" i="18"/>
  <c r="F118" i="18"/>
  <c r="H118" i="18"/>
  <c r="I118" i="18"/>
  <c r="D118" i="18"/>
  <c r="E118" i="18"/>
  <c r="G227" i="17"/>
  <c r="H227" i="17"/>
  <c r="B227" i="17"/>
  <c r="M227" i="17"/>
  <c r="E227" i="17"/>
  <c r="I227" i="17"/>
  <c r="F227" i="17"/>
  <c r="A228" i="17"/>
  <c r="C227" i="17"/>
  <c r="D227" i="17"/>
  <c r="J227" i="17"/>
  <c r="J120" i="18"/>
  <c r="L120" i="18"/>
  <c r="B120" i="18"/>
  <c r="H120" i="18"/>
  <c r="F120" i="18"/>
  <c r="C120" i="18"/>
  <c r="G120" i="18"/>
  <c r="A121" i="18"/>
  <c r="E120" i="18"/>
  <c r="I120" i="18"/>
  <c r="D120" i="18"/>
  <c r="M137" i="17"/>
  <c r="M135" i="17"/>
  <c r="M139" i="17"/>
  <c r="G107" i="17"/>
  <c r="F107" i="17"/>
  <c r="C107" i="17"/>
  <c r="J107" i="17"/>
  <c r="I107" i="17"/>
  <c r="C108" i="17"/>
  <c r="J105" i="17"/>
  <c r="I105" i="17"/>
  <c r="B105" i="17"/>
  <c r="D105" i="17"/>
  <c r="C105" i="17"/>
  <c r="H105" i="17"/>
  <c r="F105" i="17"/>
  <c r="E105" i="17"/>
  <c r="G105" i="17"/>
  <c r="E107" i="17"/>
  <c r="D107" i="17"/>
  <c r="H107" i="17"/>
  <c r="D228" i="17" l="1"/>
  <c r="B228" i="17"/>
  <c r="H228" i="17"/>
  <c r="M228" i="17"/>
  <c r="I228" i="17"/>
  <c r="C228" i="17"/>
  <c r="E228" i="17"/>
  <c r="J228" i="17"/>
  <c r="F228" i="17"/>
  <c r="G228" i="17"/>
  <c r="J121" i="18"/>
  <c r="L121" i="18"/>
  <c r="H121" i="18"/>
  <c r="B121" i="18"/>
  <c r="C121" i="18"/>
  <c r="F121" i="18"/>
  <c r="G121" i="18"/>
  <c r="E121" i="18"/>
  <c r="A122" i="18"/>
  <c r="I121" i="18"/>
  <c r="D121" i="18"/>
  <c r="M140" i="17"/>
  <c r="G140" i="17"/>
  <c r="H140" i="17"/>
  <c r="J140" i="17"/>
  <c r="F140" i="17"/>
  <c r="I140" i="17"/>
  <c r="E140" i="17"/>
  <c r="C140" i="17"/>
  <c r="D140" i="17"/>
  <c r="M138" i="17"/>
  <c r="E108" i="17"/>
  <c r="D108" i="17"/>
  <c r="H108" i="17"/>
  <c r="I106" i="17"/>
  <c r="J106" i="17"/>
  <c r="D106" i="17"/>
  <c r="E106" i="17"/>
  <c r="F106" i="17"/>
  <c r="B106" i="17"/>
  <c r="B107" i="17" s="1"/>
  <c r="B108" i="17" s="1"/>
  <c r="G106" i="17"/>
  <c r="C106" i="17"/>
  <c r="H106" i="17"/>
  <c r="H109" i="17"/>
  <c r="J108" i="17"/>
  <c r="I108" i="17"/>
  <c r="F108" i="17"/>
  <c r="G108" i="17"/>
  <c r="J122" i="18" l="1"/>
  <c r="L122" i="18"/>
  <c r="B122" i="18"/>
  <c r="H122" i="18"/>
  <c r="F122" i="18"/>
  <c r="C122" i="18"/>
  <c r="E122" i="18"/>
  <c r="G122" i="18"/>
  <c r="I122" i="18"/>
  <c r="A123" i="18"/>
  <c r="D122" i="18"/>
  <c r="M141" i="17"/>
  <c r="I141" i="17"/>
  <c r="E141" i="17"/>
  <c r="H141" i="17"/>
  <c r="D141" i="17"/>
  <c r="F141" i="17"/>
  <c r="C141" i="17"/>
  <c r="J141" i="17"/>
  <c r="G141" i="17"/>
  <c r="D109" i="17"/>
  <c r="B109" i="17"/>
  <c r="C109" i="17"/>
  <c r="G109" i="17"/>
  <c r="E109" i="17"/>
  <c r="F109" i="17"/>
  <c r="J109" i="17"/>
  <c r="I109" i="17"/>
  <c r="J123" i="18" l="1"/>
  <c r="L123" i="18"/>
  <c r="I123" i="18"/>
  <c r="H123" i="18"/>
  <c r="B123" i="18"/>
  <c r="C123" i="18"/>
  <c r="F123" i="18"/>
  <c r="G123" i="18"/>
  <c r="E123" i="18"/>
  <c r="D123" i="18"/>
  <c r="M142" i="17"/>
  <c r="J142" i="17"/>
  <c r="G142" i="17"/>
  <c r="I142" i="17"/>
  <c r="E142" i="17"/>
  <c r="D142" i="17"/>
  <c r="H142" i="17"/>
  <c r="F142" i="17"/>
  <c r="C142" i="17"/>
  <c r="I110" i="17"/>
  <c r="J110" i="17"/>
  <c r="F110" i="17"/>
  <c r="G110" i="17"/>
  <c r="B110" i="17"/>
  <c r="D110" i="17"/>
  <c r="E110" i="17"/>
  <c r="C110" i="17"/>
  <c r="H110" i="17"/>
  <c r="L2" i="18" l="1"/>
  <c r="L1" i="18"/>
  <c r="M143" i="17"/>
  <c r="D143" i="17"/>
  <c r="E143" i="17"/>
  <c r="F143" i="17"/>
  <c r="I143" i="17"/>
  <c r="J143" i="17"/>
  <c r="C143" i="17"/>
  <c r="H143" i="17"/>
  <c r="G143" i="17"/>
  <c r="J111" i="17"/>
  <c r="I111" i="17"/>
  <c r="H111" i="17"/>
  <c r="F111" i="17"/>
  <c r="E111" i="17"/>
  <c r="G111" i="17"/>
  <c r="B111" i="17"/>
  <c r="D111" i="17"/>
  <c r="C111" i="17"/>
  <c r="M144" i="17" l="1"/>
  <c r="J144" i="17"/>
  <c r="G144" i="17"/>
  <c r="I144" i="17"/>
  <c r="E144" i="17"/>
  <c r="H144" i="17"/>
  <c r="D144" i="17"/>
  <c r="F144" i="17"/>
  <c r="C144" i="17"/>
  <c r="J112" i="17"/>
  <c r="I112" i="17"/>
  <c r="G112" i="17"/>
  <c r="C112" i="17"/>
  <c r="H112" i="17"/>
  <c r="D112" i="17"/>
  <c r="E112" i="17"/>
  <c r="F112" i="17"/>
  <c r="B112" i="17"/>
  <c r="M145" i="17" l="1"/>
  <c r="I145" i="17"/>
  <c r="E145" i="17"/>
  <c r="H145" i="17"/>
  <c r="D145" i="17"/>
  <c r="F145" i="17"/>
  <c r="C145" i="17"/>
  <c r="J145" i="17"/>
  <c r="G145" i="17"/>
  <c r="J113" i="17"/>
  <c r="I113" i="17"/>
  <c r="F113" i="17"/>
  <c r="B113" i="17"/>
  <c r="G113" i="17"/>
  <c r="C113" i="17"/>
  <c r="H113" i="17"/>
  <c r="D113" i="17"/>
  <c r="E113" i="17"/>
  <c r="M146" i="17" l="1"/>
  <c r="J146" i="17"/>
  <c r="G146" i="17"/>
  <c r="I146" i="17"/>
  <c r="E146" i="17"/>
  <c r="H146" i="17"/>
  <c r="D146" i="17"/>
  <c r="F146" i="17"/>
  <c r="C146" i="17"/>
  <c r="I114" i="17"/>
  <c r="J114" i="17"/>
  <c r="G114" i="17"/>
  <c r="F114" i="17"/>
  <c r="H114" i="17"/>
  <c r="C114" i="17"/>
  <c r="E114" i="17"/>
  <c r="D114" i="17"/>
  <c r="B114" i="17"/>
  <c r="M149" i="17" l="1"/>
  <c r="J149" i="17"/>
  <c r="G149" i="17"/>
  <c r="E149" i="17"/>
  <c r="I149" i="17"/>
  <c r="D149" i="17"/>
  <c r="H149" i="17"/>
  <c r="F149" i="17"/>
  <c r="C149" i="17"/>
  <c r="M147" i="17"/>
  <c r="J147" i="17"/>
  <c r="G147" i="17"/>
  <c r="I147" i="17"/>
  <c r="E147" i="17"/>
  <c r="D147" i="17"/>
  <c r="H147" i="17"/>
  <c r="F147" i="17"/>
  <c r="C147" i="17"/>
  <c r="J115" i="17"/>
  <c r="I115" i="17"/>
  <c r="E118" i="17"/>
  <c r="H115" i="17"/>
  <c r="F115" i="17"/>
  <c r="E115" i="17"/>
  <c r="G115" i="17"/>
  <c r="B115" i="17"/>
  <c r="D115" i="17"/>
  <c r="C115" i="17"/>
  <c r="M148" i="17" l="1"/>
  <c r="J148" i="17"/>
  <c r="G148" i="17"/>
  <c r="E148" i="17"/>
  <c r="D148" i="17"/>
  <c r="H148" i="17"/>
  <c r="F148" i="17"/>
  <c r="C148" i="17"/>
  <c r="I148" i="17"/>
  <c r="M150" i="17"/>
  <c r="F150" i="17"/>
  <c r="C150" i="17"/>
  <c r="G150" i="17"/>
  <c r="I150" i="17"/>
  <c r="E150" i="17"/>
  <c r="J150" i="17"/>
  <c r="D150" i="17"/>
  <c r="H150" i="17"/>
  <c r="M152" i="17"/>
  <c r="I152" i="17"/>
  <c r="E152" i="17"/>
  <c r="D152" i="17"/>
  <c r="F152" i="17"/>
  <c r="C152" i="17"/>
  <c r="J152" i="17"/>
  <c r="G152" i="17"/>
  <c r="H152" i="17"/>
  <c r="D118" i="17"/>
  <c r="C118" i="17"/>
  <c r="E119" i="17"/>
  <c r="J118" i="17"/>
  <c r="I118" i="17"/>
  <c r="J116" i="17"/>
  <c r="I116" i="17"/>
  <c r="E116" i="17"/>
  <c r="F116" i="17"/>
  <c r="B116" i="17"/>
  <c r="G116" i="17"/>
  <c r="C116" i="17"/>
  <c r="H116" i="17"/>
  <c r="D116" i="17"/>
  <c r="H118" i="17"/>
  <c r="F118" i="17"/>
  <c r="G118" i="17"/>
  <c r="M151" i="17" l="1"/>
  <c r="J151" i="17"/>
  <c r="E151" i="17"/>
  <c r="I151" i="17"/>
  <c r="H151" i="17"/>
  <c r="D151" i="17"/>
  <c r="C151" i="17"/>
  <c r="F151" i="17"/>
  <c r="G151" i="17"/>
  <c r="M153" i="17"/>
  <c r="I153" i="17"/>
  <c r="E153" i="17"/>
  <c r="D153" i="17"/>
  <c r="H153" i="17"/>
  <c r="F153" i="17"/>
  <c r="C153" i="17"/>
  <c r="J153" i="17"/>
  <c r="G153" i="17"/>
  <c r="G119" i="17"/>
  <c r="J117" i="17"/>
  <c r="I117" i="17"/>
  <c r="F117" i="17"/>
  <c r="B117" i="17"/>
  <c r="B118" i="17" s="1"/>
  <c r="B119" i="17" s="1"/>
  <c r="G117" i="17"/>
  <c r="C117" i="17"/>
  <c r="H117" i="17"/>
  <c r="D117" i="17"/>
  <c r="E117" i="17"/>
  <c r="J119" i="17"/>
  <c r="I119" i="17"/>
  <c r="F119" i="17"/>
  <c r="H119" i="17"/>
  <c r="C119" i="17"/>
  <c r="D119" i="17"/>
  <c r="M154" i="17" l="1"/>
  <c r="J154" i="17"/>
  <c r="G154" i="17"/>
  <c r="E154" i="17"/>
  <c r="F154" i="17"/>
  <c r="I154" i="17"/>
  <c r="D154" i="17"/>
  <c r="H154" i="17"/>
  <c r="C154" i="17"/>
  <c r="J120" i="17"/>
  <c r="I120" i="17"/>
  <c r="H120" i="17"/>
  <c r="F120" i="17"/>
  <c r="G120" i="17"/>
  <c r="B120" i="17"/>
  <c r="D120" i="17"/>
  <c r="E120" i="17"/>
  <c r="C120" i="17"/>
  <c r="M155" i="17" l="1"/>
  <c r="I155" i="17"/>
  <c r="D155" i="17"/>
  <c r="F155" i="17"/>
  <c r="H155" i="17"/>
  <c r="J155" i="17"/>
  <c r="C155" i="17"/>
  <c r="E155" i="17"/>
  <c r="G155" i="17"/>
  <c r="J121" i="17"/>
  <c r="I121" i="17"/>
  <c r="H121" i="17"/>
  <c r="F121" i="17"/>
  <c r="E121" i="17"/>
  <c r="G121" i="17"/>
  <c r="B121" i="17"/>
  <c r="D121" i="17"/>
  <c r="C121" i="17"/>
  <c r="M156" i="17" l="1"/>
  <c r="E156" i="17"/>
  <c r="G156" i="17"/>
  <c r="I156" i="17"/>
  <c r="D156" i="17"/>
  <c r="F156" i="17"/>
  <c r="H156" i="17"/>
  <c r="J156" i="17"/>
  <c r="C156" i="17"/>
  <c r="J122" i="17"/>
  <c r="I122" i="17"/>
  <c r="E122" i="17"/>
  <c r="F122" i="17"/>
  <c r="B122" i="17"/>
  <c r="G122" i="17"/>
  <c r="C122" i="17"/>
  <c r="H122" i="17"/>
  <c r="D122" i="17"/>
  <c r="M157" i="17" l="1"/>
  <c r="I157" i="17"/>
  <c r="G157" i="17"/>
  <c r="F157" i="17"/>
  <c r="D157" i="17"/>
  <c r="J157" i="17"/>
  <c r="H157" i="17"/>
  <c r="E157" i="17"/>
  <c r="C157" i="17"/>
  <c r="J123" i="17"/>
  <c r="I123" i="17"/>
  <c r="F123" i="17"/>
  <c r="B123" i="17"/>
  <c r="G123" i="17"/>
  <c r="C123" i="17"/>
  <c r="H123" i="17"/>
  <c r="D123" i="17"/>
  <c r="E123" i="17"/>
  <c r="M158" i="17" l="1"/>
  <c r="I158" i="17"/>
  <c r="G158" i="17"/>
  <c r="D158" i="17"/>
  <c r="F158" i="17"/>
  <c r="J158" i="17"/>
  <c r="H158" i="17"/>
  <c r="E158" i="17"/>
  <c r="C158" i="17"/>
  <c r="J124" i="17"/>
  <c r="I124" i="17"/>
  <c r="H124" i="17"/>
  <c r="C124" i="17"/>
  <c r="E124" i="17"/>
  <c r="D124" i="17"/>
  <c r="B124" i="17"/>
  <c r="G124" i="17"/>
  <c r="F124" i="17"/>
  <c r="M159" i="17" l="1"/>
  <c r="J159" i="17"/>
  <c r="C159" i="17"/>
  <c r="E159" i="17"/>
  <c r="G159" i="17"/>
  <c r="I159" i="17"/>
  <c r="D159" i="17"/>
  <c r="F159" i="17"/>
  <c r="H159" i="17"/>
  <c r="J125" i="17"/>
  <c r="I125" i="17"/>
  <c r="B125" i="17"/>
  <c r="D125" i="17"/>
  <c r="C125" i="17"/>
  <c r="H125" i="17"/>
  <c r="F125" i="17"/>
  <c r="E125" i="17"/>
  <c r="G125" i="17"/>
  <c r="M162" i="17" l="1"/>
  <c r="E162" i="17"/>
  <c r="C162" i="17"/>
  <c r="I162" i="17"/>
  <c r="G162" i="17"/>
  <c r="D162" i="17"/>
  <c r="F162" i="17"/>
  <c r="H162" i="17"/>
  <c r="J162" i="17"/>
  <c r="M160" i="17"/>
  <c r="J160" i="17"/>
  <c r="H160" i="17"/>
  <c r="E160" i="17"/>
  <c r="C160" i="17"/>
  <c r="I160" i="17"/>
  <c r="G160" i="17"/>
  <c r="F160" i="17"/>
  <c r="D160" i="17"/>
  <c r="J126" i="17"/>
  <c r="I126" i="17"/>
  <c r="F129" i="17"/>
  <c r="D126" i="17"/>
  <c r="E126" i="17"/>
  <c r="F126" i="17"/>
  <c r="B126" i="17"/>
  <c r="G126" i="17"/>
  <c r="C126" i="17"/>
  <c r="H126" i="17"/>
  <c r="M161" i="17" l="1"/>
  <c r="I161" i="17"/>
  <c r="G161" i="17"/>
  <c r="F161" i="17"/>
  <c r="D161" i="17"/>
  <c r="J161" i="17"/>
  <c r="H161" i="17"/>
  <c r="E161" i="17"/>
  <c r="C161" i="17"/>
  <c r="M163" i="17"/>
  <c r="I163" i="17"/>
  <c r="G163" i="17"/>
  <c r="D163" i="17"/>
  <c r="F163" i="17"/>
  <c r="J163" i="17"/>
  <c r="H163" i="17"/>
  <c r="E163" i="17"/>
  <c r="C163" i="17"/>
  <c r="M165" i="17"/>
  <c r="J165" i="17"/>
  <c r="D165" i="17"/>
  <c r="E165" i="17"/>
  <c r="C165" i="17"/>
  <c r="I165" i="17"/>
  <c r="G165" i="17"/>
  <c r="H165" i="17"/>
  <c r="F165" i="17"/>
  <c r="E129" i="17"/>
  <c r="H129" i="17"/>
  <c r="G129" i="17"/>
  <c r="J129" i="17"/>
  <c r="I129" i="17"/>
  <c r="J127" i="17"/>
  <c r="I127" i="17"/>
  <c r="F127" i="17"/>
  <c r="B127" i="17"/>
  <c r="G127" i="17"/>
  <c r="C127" i="17"/>
  <c r="H127" i="17"/>
  <c r="D127" i="17"/>
  <c r="E127" i="17"/>
  <c r="C129" i="17"/>
  <c r="D129" i="17"/>
  <c r="M166" i="17" l="1"/>
  <c r="E166" i="17"/>
  <c r="C166" i="17"/>
  <c r="I166" i="17"/>
  <c r="G166" i="17"/>
  <c r="H166" i="17"/>
  <c r="F166" i="17"/>
  <c r="J166" i="17"/>
  <c r="D166" i="17"/>
  <c r="M164" i="17"/>
  <c r="J164" i="17"/>
  <c r="H164" i="17"/>
  <c r="E164" i="17"/>
  <c r="C164" i="17"/>
  <c r="I164" i="17"/>
  <c r="G164" i="17"/>
  <c r="F164" i="17"/>
  <c r="D164" i="17"/>
  <c r="J128" i="17"/>
  <c r="I128" i="17"/>
  <c r="H128" i="17"/>
  <c r="C128" i="17"/>
  <c r="E128" i="17"/>
  <c r="D128" i="17"/>
  <c r="B128" i="17"/>
  <c r="B129" i="17" s="1"/>
  <c r="G128" i="17"/>
  <c r="F128" i="17"/>
  <c r="J130" i="17"/>
  <c r="I130" i="17"/>
  <c r="F130" i="17"/>
  <c r="G130" i="17"/>
  <c r="B130" i="17"/>
  <c r="D130" i="17"/>
  <c r="E130" i="17"/>
  <c r="C130" i="17"/>
  <c r="H130" i="17"/>
  <c r="M167" i="17" l="1"/>
  <c r="J167" i="17"/>
  <c r="H167" i="17"/>
  <c r="E167" i="17"/>
  <c r="C167" i="17"/>
  <c r="I167" i="17"/>
  <c r="G167" i="17"/>
  <c r="D167" i="17"/>
  <c r="F167" i="17"/>
  <c r="J131" i="17"/>
  <c r="I131" i="17"/>
  <c r="B131" i="17"/>
  <c r="D131" i="17"/>
  <c r="C131" i="17"/>
  <c r="H131" i="17"/>
  <c r="F131" i="17"/>
  <c r="E131" i="17"/>
  <c r="G131" i="17"/>
  <c r="M168" i="17" l="1"/>
  <c r="E168" i="17"/>
  <c r="C168" i="17"/>
  <c r="I168" i="17"/>
  <c r="G168" i="17"/>
  <c r="D168" i="17"/>
  <c r="F168" i="17"/>
  <c r="H168" i="17"/>
  <c r="J168" i="17"/>
  <c r="J132" i="17"/>
  <c r="I132" i="17"/>
  <c r="E132" i="17"/>
  <c r="F132" i="17"/>
  <c r="B132" i="17"/>
  <c r="G132" i="17"/>
  <c r="C132" i="17"/>
  <c r="H132" i="17"/>
  <c r="D132" i="17"/>
  <c r="M169" i="17" l="1"/>
  <c r="E169" i="17"/>
  <c r="C169" i="17"/>
  <c r="I169" i="17"/>
  <c r="G169" i="17"/>
  <c r="D169" i="17"/>
  <c r="F169" i="17"/>
  <c r="H169" i="17"/>
  <c r="J169" i="17"/>
  <c r="J133" i="17"/>
  <c r="I133" i="17"/>
  <c r="C133" i="17"/>
  <c r="H133" i="17"/>
  <c r="D133" i="17"/>
  <c r="E133" i="17"/>
  <c r="F133" i="17"/>
  <c r="B133" i="17"/>
  <c r="G133" i="17"/>
  <c r="M170" i="17" l="1"/>
  <c r="E170" i="17"/>
  <c r="C170" i="17"/>
  <c r="I170" i="17"/>
  <c r="G170" i="17"/>
  <c r="D170" i="17"/>
  <c r="F170" i="17"/>
  <c r="H170" i="17"/>
  <c r="J170" i="17"/>
  <c r="J134" i="17"/>
  <c r="I134" i="17"/>
  <c r="H134" i="17"/>
  <c r="C134" i="17"/>
  <c r="E134" i="17"/>
  <c r="D134" i="17"/>
  <c r="B134" i="17"/>
  <c r="G134" i="17"/>
  <c r="F134" i="17"/>
  <c r="M171" i="17" l="1"/>
  <c r="E171" i="17"/>
  <c r="C171" i="17"/>
  <c r="I171" i="17"/>
  <c r="G171" i="17"/>
  <c r="D171" i="17"/>
  <c r="F171" i="17"/>
  <c r="H171" i="17"/>
  <c r="J171" i="17"/>
  <c r="J135" i="17"/>
  <c r="I135" i="17"/>
  <c r="B135" i="17"/>
  <c r="D135" i="17"/>
  <c r="C135" i="17"/>
  <c r="H135" i="17"/>
  <c r="F135" i="17"/>
  <c r="E135" i="17"/>
  <c r="G135" i="17"/>
  <c r="M172" i="17" l="1"/>
  <c r="E172" i="17"/>
  <c r="C172" i="17"/>
  <c r="I172" i="17"/>
  <c r="G172" i="17"/>
  <c r="D172" i="17"/>
  <c r="F172" i="17"/>
  <c r="H172" i="17"/>
  <c r="J172" i="17"/>
  <c r="J136" i="17"/>
  <c r="I136" i="17"/>
  <c r="D136" i="17"/>
  <c r="E136" i="17"/>
  <c r="F136" i="17"/>
  <c r="B136" i="17"/>
  <c r="G136" i="17"/>
  <c r="C136" i="17"/>
  <c r="H136" i="17"/>
  <c r="M173" i="17" l="1"/>
  <c r="H173" i="17"/>
  <c r="J173" i="17"/>
  <c r="I173" i="17"/>
  <c r="G173" i="17"/>
  <c r="E173" i="17"/>
  <c r="C173" i="17"/>
  <c r="D173" i="17"/>
  <c r="F173" i="17"/>
  <c r="M175" i="17"/>
  <c r="H175" i="17"/>
  <c r="J175" i="17"/>
  <c r="I175" i="17"/>
  <c r="G175" i="17"/>
  <c r="C175" i="17"/>
  <c r="D175" i="17"/>
  <c r="F175" i="17"/>
  <c r="E175" i="17"/>
  <c r="J137" i="17"/>
  <c r="I137" i="17"/>
  <c r="C137" i="17"/>
  <c r="H137" i="17"/>
  <c r="D137" i="17"/>
  <c r="F137" i="17"/>
  <c r="B137" i="17"/>
  <c r="G137" i="17"/>
  <c r="E137" i="17"/>
  <c r="M178" i="17" l="1"/>
  <c r="H178" i="17"/>
  <c r="J178" i="17"/>
  <c r="E178" i="17"/>
  <c r="C178" i="17"/>
  <c r="I178" i="17"/>
  <c r="G178" i="17"/>
  <c r="D178" i="17"/>
  <c r="F178" i="17"/>
  <c r="M174" i="17"/>
  <c r="D174" i="17"/>
  <c r="F174" i="17"/>
  <c r="H174" i="17"/>
  <c r="J174" i="17"/>
  <c r="E174" i="17"/>
  <c r="C174" i="17"/>
  <c r="I174" i="17"/>
  <c r="G174" i="17"/>
  <c r="M176" i="17"/>
  <c r="E176" i="17"/>
  <c r="C176" i="17"/>
  <c r="I176" i="17"/>
  <c r="G176" i="17"/>
  <c r="D176" i="17"/>
  <c r="F176" i="17"/>
  <c r="H176" i="17"/>
  <c r="J176" i="17"/>
  <c r="J138" i="17"/>
  <c r="I138" i="17"/>
  <c r="H138" i="17"/>
  <c r="C138" i="17"/>
  <c r="E138" i="17"/>
  <c r="D138" i="17"/>
  <c r="B138" i="17"/>
  <c r="G138" i="17"/>
  <c r="F138" i="17"/>
  <c r="M177" i="17" l="1"/>
  <c r="H177" i="17"/>
  <c r="J177" i="17"/>
  <c r="E177" i="17"/>
  <c r="C177" i="17"/>
  <c r="I177" i="17"/>
  <c r="G177" i="17"/>
  <c r="D177" i="17"/>
  <c r="F177" i="17"/>
  <c r="M179" i="17"/>
  <c r="D179" i="17"/>
  <c r="F179" i="17"/>
  <c r="H179" i="17"/>
  <c r="J179" i="17"/>
  <c r="E179" i="17"/>
  <c r="C179" i="17"/>
  <c r="I179" i="17"/>
  <c r="G179" i="17"/>
  <c r="J139" i="17"/>
  <c r="I139" i="17"/>
  <c r="H139" i="17"/>
  <c r="B139" i="17"/>
  <c r="B140" i="17" s="1"/>
  <c r="B141" i="17" s="1"/>
  <c r="B142" i="17" s="1"/>
  <c r="B143" i="17" s="1"/>
  <c r="B144" i="17" s="1"/>
  <c r="B145" i="17" s="1"/>
  <c r="B146" i="17" s="1"/>
  <c r="B147" i="17" s="1"/>
  <c r="B148" i="17" s="1"/>
  <c r="B149" i="17" s="1"/>
  <c r="B150" i="17" s="1"/>
  <c r="B151" i="17" s="1"/>
  <c r="B152" i="17" s="1"/>
  <c r="B153" i="17" s="1"/>
  <c r="B154" i="17" s="1"/>
  <c r="B155" i="17" s="1"/>
  <c r="B156" i="17" s="1"/>
  <c r="B157" i="17" s="1"/>
  <c r="B158" i="17" s="1"/>
  <c r="B159" i="17" s="1"/>
  <c r="B160" i="17" s="1"/>
  <c r="B161" i="17" s="1"/>
  <c r="B162" i="17" s="1"/>
  <c r="B163" i="17" s="1"/>
  <c r="B164" i="17" s="1"/>
  <c r="B165" i="17" s="1"/>
  <c r="B166" i="17" s="1"/>
  <c r="B167" i="17" s="1"/>
  <c r="B168" i="17" s="1"/>
  <c r="B169" i="17" s="1"/>
  <c r="B170" i="17" s="1"/>
  <c r="B171" i="17" s="1"/>
  <c r="B172" i="17" s="1"/>
  <c r="B173" i="17" s="1"/>
  <c r="B174" i="17" s="1"/>
  <c r="B175" i="17" s="1"/>
  <c r="B176" i="17" s="1"/>
  <c r="B177" i="17" s="1"/>
  <c r="B178" i="17" s="1"/>
  <c r="B179" i="17" s="1"/>
  <c r="B180" i="17" s="1"/>
  <c r="D139" i="17"/>
  <c r="C139" i="17"/>
  <c r="F139" i="17"/>
  <c r="E139" i="17"/>
  <c r="G139" i="17"/>
  <c r="M180" i="17" l="1"/>
  <c r="B181" i="17"/>
  <c r="E180" i="17"/>
  <c r="C180" i="17"/>
  <c r="I180" i="17"/>
  <c r="G180" i="17"/>
  <c r="D180" i="17"/>
  <c r="F180" i="17"/>
  <c r="H180" i="17"/>
  <c r="J180" i="17"/>
  <c r="M181" i="17" l="1"/>
  <c r="H181" i="17"/>
  <c r="J181" i="17"/>
  <c r="E181" i="17"/>
  <c r="C181" i="17"/>
  <c r="I181" i="17"/>
  <c r="G181" i="17"/>
  <c r="D181" i="17"/>
  <c r="F181" i="17"/>
  <c r="M182" i="17" l="1"/>
  <c r="E182" i="17"/>
  <c r="C182" i="17"/>
  <c r="I182" i="17"/>
  <c r="G182" i="17"/>
  <c r="D182" i="17"/>
  <c r="F182" i="17"/>
  <c r="H182" i="17"/>
  <c r="J182" i="17"/>
  <c r="B182" i="17"/>
  <c r="B183" i="17" s="1"/>
  <c r="M183" i="17" l="1"/>
  <c r="H183" i="17"/>
  <c r="J183" i="17"/>
  <c r="E183" i="17"/>
  <c r="C183" i="17"/>
  <c r="I183" i="17"/>
  <c r="G183" i="17"/>
  <c r="D183" i="17"/>
  <c r="F183" i="17"/>
  <c r="B184" i="17"/>
  <c r="M184" i="17" l="1"/>
  <c r="E184" i="17"/>
  <c r="C184" i="17"/>
  <c r="I184" i="17"/>
  <c r="G184" i="17"/>
  <c r="D184" i="17"/>
  <c r="F184" i="17"/>
  <c r="H184" i="17"/>
  <c r="J184" i="17"/>
  <c r="B185" i="17"/>
  <c r="M185" i="17" l="1"/>
  <c r="E185" i="17"/>
  <c r="C185" i="17"/>
  <c r="I185" i="17"/>
  <c r="G185" i="17"/>
  <c r="D185" i="17"/>
  <c r="F185" i="17"/>
  <c r="H185" i="17"/>
  <c r="J185" i="17"/>
  <c r="B186" i="17"/>
  <c r="M186" i="17" l="1"/>
  <c r="H186" i="17"/>
  <c r="J186" i="17"/>
  <c r="I186" i="17"/>
  <c r="G186" i="17"/>
  <c r="C186" i="17"/>
  <c r="D186" i="17"/>
  <c r="F186" i="17"/>
  <c r="E186" i="17"/>
  <c r="M188" i="17"/>
  <c r="H188" i="17"/>
  <c r="J188" i="17"/>
  <c r="G188" i="17"/>
  <c r="I188" i="17"/>
  <c r="D188" i="17"/>
  <c r="F188" i="17"/>
  <c r="C188" i="17"/>
  <c r="E188" i="17"/>
  <c r="B187" i="17"/>
  <c r="B188" i="17" s="1"/>
  <c r="M191" i="17" l="1"/>
  <c r="H191" i="17"/>
  <c r="J191" i="17"/>
  <c r="E191" i="17"/>
  <c r="C191" i="17"/>
  <c r="I191" i="17"/>
  <c r="G191" i="17"/>
  <c r="D191" i="17"/>
  <c r="F191" i="17"/>
  <c r="M187" i="17"/>
  <c r="H187" i="17"/>
  <c r="J187" i="17"/>
  <c r="E187" i="17"/>
  <c r="C187" i="17"/>
  <c r="I187" i="17"/>
  <c r="G187" i="17"/>
  <c r="D187" i="17"/>
  <c r="F187" i="17"/>
  <c r="B189" i="17"/>
  <c r="M189" i="17"/>
  <c r="H189" i="17"/>
  <c r="J189" i="17"/>
  <c r="E189" i="17"/>
  <c r="C189" i="17"/>
  <c r="I189" i="17"/>
  <c r="G189" i="17"/>
  <c r="D189" i="17"/>
  <c r="F189" i="17"/>
  <c r="M190" i="17" l="1"/>
  <c r="E190" i="17"/>
  <c r="C190" i="17"/>
  <c r="I190" i="17"/>
  <c r="G190" i="17"/>
  <c r="D190" i="17"/>
  <c r="F190" i="17"/>
  <c r="H190" i="17"/>
  <c r="J190" i="17"/>
  <c r="M192" i="17"/>
  <c r="H192" i="17"/>
  <c r="J192" i="17"/>
  <c r="E192" i="17"/>
  <c r="C192" i="17"/>
  <c r="I192" i="17"/>
  <c r="G192" i="17"/>
  <c r="D192" i="17"/>
  <c r="F192" i="17"/>
  <c r="B190" i="17"/>
  <c r="B191" i="17" s="1"/>
  <c r="B192" i="17" s="1"/>
  <c r="B193" i="17" s="1"/>
  <c r="M193" i="17" l="1"/>
  <c r="H193" i="17"/>
  <c r="J193" i="17"/>
  <c r="E193" i="17"/>
  <c r="C193" i="17"/>
  <c r="I193" i="17"/>
  <c r="G193" i="17"/>
  <c r="D193" i="17"/>
  <c r="F193" i="17"/>
  <c r="B194" i="17"/>
  <c r="M194" i="17" l="1"/>
  <c r="E194" i="17"/>
  <c r="C194" i="17"/>
  <c r="I194" i="17"/>
  <c r="G194" i="17"/>
  <c r="D194" i="17"/>
  <c r="F194" i="17"/>
  <c r="H194" i="17"/>
  <c r="J194" i="17"/>
  <c r="B195" i="17"/>
  <c r="M195" i="17" l="1"/>
  <c r="H195" i="17"/>
  <c r="J195" i="17"/>
  <c r="E195" i="17"/>
  <c r="C195" i="17"/>
  <c r="I195" i="17"/>
  <c r="G195" i="17"/>
  <c r="D195" i="17"/>
  <c r="F195" i="17"/>
  <c r="B196" i="17"/>
  <c r="M196" i="17" l="1"/>
  <c r="B197" i="17"/>
  <c r="E196" i="17"/>
  <c r="C196" i="17"/>
  <c r="I196" i="17"/>
  <c r="G196" i="17"/>
  <c r="D196" i="17"/>
  <c r="F196" i="17"/>
  <c r="H196" i="17"/>
  <c r="J196" i="17"/>
  <c r="M197" i="17" l="1"/>
  <c r="H197" i="17"/>
  <c r="J197" i="17"/>
  <c r="E197" i="17"/>
  <c r="C197" i="17"/>
  <c r="B198" i="17"/>
  <c r="I197" i="17"/>
  <c r="G197" i="17"/>
  <c r="D197" i="17"/>
  <c r="F197" i="17"/>
  <c r="M198" i="17" l="1"/>
  <c r="B199" i="17"/>
  <c r="E198" i="17"/>
  <c r="C198" i="17"/>
  <c r="I198" i="17"/>
  <c r="G198" i="17"/>
  <c r="D198" i="17"/>
  <c r="F198" i="17"/>
  <c r="H198" i="17"/>
  <c r="J198" i="17"/>
  <c r="M201" i="17" l="1"/>
  <c r="C201" i="17"/>
  <c r="E201" i="17"/>
  <c r="G201" i="17"/>
  <c r="I201" i="17"/>
  <c r="D201" i="17"/>
  <c r="F201" i="17"/>
  <c r="H201" i="17"/>
  <c r="J201" i="17"/>
  <c r="M199" i="17"/>
  <c r="D199" i="17"/>
  <c r="F199" i="17"/>
  <c r="H199" i="17"/>
  <c r="J199" i="17"/>
  <c r="B200" i="17"/>
  <c r="B201" i="17" s="1"/>
  <c r="E199" i="17"/>
  <c r="C199" i="17"/>
  <c r="I199" i="17"/>
  <c r="G199" i="17"/>
  <c r="M204" i="17" l="1"/>
  <c r="I204" i="17"/>
  <c r="D204" i="17"/>
  <c r="F204" i="17"/>
  <c r="H204" i="17"/>
  <c r="J204" i="17"/>
  <c r="C204" i="17"/>
  <c r="E204" i="17"/>
  <c r="G204" i="17"/>
  <c r="M202" i="17"/>
  <c r="J202" i="17"/>
  <c r="C202" i="17"/>
  <c r="E202" i="17"/>
  <c r="G202" i="17"/>
  <c r="I202" i="17"/>
  <c r="B202" i="17"/>
  <c r="D202" i="17"/>
  <c r="F202" i="17"/>
  <c r="H202" i="17"/>
  <c r="M200" i="17"/>
  <c r="D200" i="17"/>
  <c r="F200" i="17"/>
  <c r="H200" i="17"/>
  <c r="J200" i="17"/>
  <c r="E200" i="17"/>
  <c r="C200" i="17"/>
  <c r="I200" i="17"/>
  <c r="G200" i="17"/>
  <c r="M205" i="17" l="1"/>
  <c r="H205" i="17"/>
  <c r="J205" i="17"/>
  <c r="C205" i="17"/>
  <c r="E205" i="17"/>
  <c r="G205" i="17"/>
  <c r="I205" i="17"/>
  <c r="D205" i="17"/>
  <c r="F205" i="17"/>
  <c r="M203" i="17"/>
  <c r="F203" i="17"/>
  <c r="H203" i="17"/>
  <c r="J203" i="17"/>
  <c r="C203" i="17"/>
  <c r="E203" i="17"/>
  <c r="G203" i="17"/>
  <c r="I203" i="17"/>
  <c r="B203" i="17"/>
  <c r="B204" i="17" s="1"/>
  <c r="B205" i="17" s="1"/>
  <c r="D203" i="17"/>
  <c r="M206" i="17" l="1"/>
  <c r="J206" i="17"/>
  <c r="C206" i="17"/>
  <c r="E206" i="17"/>
  <c r="G206" i="17"/>
  <c r="I206" i="17"/>
  <c r="B206" i="17"/>
  <c r="D206" i="17"/>
  <c r="F206" i="17"/>
  <c r="H206" i="17"/>
  <c r="M207" i="17" l="1"/>
  <c r="F207" i="17"/>
  <c r="H207" i="17"/>
  <c r="E207" i="17"/>
  <c r="G207" i="17"/>
  <c r="J207" i="17"/>
  <c r="I207" i="17"/>
  <c r="B207" i="17"/>
  <c r="D207" i="17"/>
  <c r="C207" i="17"/>
  <c r="M208" i="17" l="1"/>
  <c r="H208" i="17"/>
  <c r="J208" i="17"/>
  <c r="C208" i="17"/>
  <c r="E208" i="17"/>
  <c r="G208" i="17"/>
  <c r="I208" i="17"/>
  <c r="B208" i="17"/>
  <c r="D208" i="17"/>
  <c r="F208" i="17"/>
  <c r="M209" i="17" l="1"/>
  <c r="D209" i="17"/>
  <c r="F209" i="17"/>
  <c r="H209" i="17"/>
  <c r="J209" i="17"/>
  <c r="C209" i="17"/>
  <c r="E209" i="17"/>
  <c r="G209" i="17"/>
  <c r="I209" i="17"/>
  <c r="B209" i="17"/>
  <c r="M210" i="17" l="1"/>
  <c r="J210" i="17"/>
  <c r="C210" i="17"/>
  <c r="E210" i="17"/>
  <c r="G210" i="17"/>
  <c r="I210" i="17"/>
  <c r="B210" i="17"/>
  <c r="D210" i="17"/>
  <c r="F210" i="17"/>
  <c r="H210" i="17"/>
  <c r="M211" i="17" l="1"/>
  <c r="E211" i="17"/>
  <c r="G211" i="17"/>
  <c r="I211" i="17"/>
  <c r="B211" i="17"/>
  <c r="D211" i="17"/>
  <c r="J211" i="17"/>
  <c r="F211" i="17"/>
  <c r="H211" i="17"/>
  <c r="C211" i="17"/>
  <c r="M214" i="17" l="1"/>
  <c r="J214" i="17"/>
  <c r="C214" i="17"/>
  <c r="E214" i="17"/>
  <c r="D214" i="17"/>
  <c r="G214" i="17"/>
  <c r="I214" i="17"/>
  <c r="F214" i="17"/>
  <c r="H214" i="17"/>
  <c r="M212" i="17"/>
  <c r="D212" i="17"/>
  <c r="F212" i="17"/>
  <c r="H212" i="17"/>
  <c r="C212" i="17"/>
  <c r="E212" i="17"/>
  <c r="G212" i="17"/>
  <c r="J212" i="17"/>
  <c r="I212" i="17"/>
  <c r="B212" i="17"/>
  <c r="M213" i="17" l="1"/>
  <c r="M1" i="17" s="1"/>
  <c r="C213" i="17"/>
  <c r="E213" i="17"/>
  <c r="G213" i="17"/>
  <c r="I213" i="17"/>
  <c r="B213" i="17"/>
  <c r="B214" i="17" s="1"/>
  <c r="D213" i="17"/>
  <c r="F213" i="17"/>
  <c r="H213" i="17"/>
  <c r="J213" i="17"/>
  <c r="M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183" authorId="0" shapeId="0" xr:uid="{00000000-0006-0000-0600-00000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sharedStrings.xml><?xml version="1.0" encoding="utf-8"?>
<sst xmlns="http://schemas.openxmlformats.org/spreadsheetml/2006/main" count="1407" uniqueCount="819">
  <si>
    <t>Капитални пројекти у периоду 2013 - 2015. године</t>
  </si>
  <si>
    <t>Пројекат укључује изградњу/капитално одржавање (ДА/НЕ)</t>
  </si>
  <si>
    <t>Column4</t>
  </si>
  <si>
    <t xml:space="preserve"> </t>
  </si>
  <si>
    <t xml:space="preserve"> ДБК</t>
  </si>
  <si>
    <t>СТАТУС</t>
  </si>
  <si>
    <t>Функција</t>
  </si>
  <si>
    <t>Назив капиталног пројекта</t>
  </si>
  <si>
    <t>Приоритет</t>
  </si>
  <si>
    <t>Датум издавања Локацијске дозволе</t>
  </si>
  <si>
    <t>Датум издавања Грађевинске дозволе</t>
  </si>
  <si>
    <t>Датум почетка радова</t>
  </si>
  <si>
    <t>Датум издавања Употребне дозволе</t>
  </si>
  <si>
    <t>Датум преноса у дуготрајну нефинансијску имовину</t>
  </si>
  <si>
    <t>Да</t>
  </si>
  <si>
    <t>Не</t>
  </si>
  <si>
    <t>Usklađeno sa oktobrom 2011</t>
  </si>
  <si>
    <t>jun 2010</t>
  </si>
  <si>
    <t>oktobar 2011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</si>
  <si>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</si>
  <si>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</si>
  <si>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</si>
  <si>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</si>
  <si>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</si>
  <si>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</si>
  <si>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</si>
  <si>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</si>
  <si>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</si>
  <si>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Помоћ у медицинском лечењу запосленог или чланова уже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</si>
  <si>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</si>
  <si>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</si>
  <si>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</si>
  <si>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</si>
  <si>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</si>
  <si>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</si>
  <si>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</si>
  <si>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</si>
  <si>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</si>
  <si>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</si>
  <si>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</si>
  <si>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</si>
  <si>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</si>
  <si>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</si>
  <si>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 xml:space="preserve">Трошкови путовања ученика </t>
  </si>
  <si>
    <t>Трошкови путовања ученика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</si>
  <si>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</si>
  <si>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</si>
  <si>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</si>
  <si>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</si>
  <si>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</si>
  <si>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</si>
  <si>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</si>
  <si>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</si>
  <si>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</si>
  <si>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</si>
  <si>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</si>
  <si>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</si>
  <si>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 xml:space="preserve">Услуге одржавања аутопутева 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</si>
  <si>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</si>
  <si>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</si>
  <si>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</si>
  <si>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</si>
  <si>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</si>
  <si>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</si>
  <si>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</si>
  <si>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пољопривреду</t>
  </si>
  <si>
    <t xml:space="preserve">Материјали за образовање и усавршавање запослених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</si>
  <si>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</si>
  <si>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</si>
  <si>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</si>
  <si>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</si>
  <si>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</si>
  <si>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</si>
  <si>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</si>
  <si>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</si>
  <si>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</si>
  <si>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</si>
  <si>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Амортизација култивисане имовине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</si>
  <si>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</si>
  <si>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</si>
  <si>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</si>
  <si>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</si>
  <si>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</si>
  <si>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</si>
  <si>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</si>
  <si>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</si>
  <si>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</si>
  <si>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</si>
  <si>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</si>
  <si>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</si>
  <si>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</si>
  <si>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Финансијске промене на финансијским лизинзима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</si>
  <si>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</si>
  <si>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</si>
  <si>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</si>
  <si>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</si>
  <si>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</si>
  <si>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</si>
  <si>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</si>
  <si>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</si>
  <si>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</si>
  <si>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</si>
  <si>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</si>
  <si>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</si>
  <si>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</si>
  <si>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</si>
  <si>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</si>
  <si>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</si>
  <si>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</si>
  <si>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</si>
  <si>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</si>
  <si>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</si>
  <si>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Текуће дотације међународним организацијама</t>
  </si>
  <si>
    <t>Капиталне дотације међународним организацијама</t>
  </si>
  <si>
    <t>Текући трансфери осталим нивоима власти</t>
  </si>
  <si>
    <t>Капитални трансфери осталим нивоима власти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</si>
  <si>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</si>
  <si>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</si>
  <si>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</si>
  <si>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 xml:space="preserve">Остале текуће дотације и трансфери </t>
  </si>
  <si>
    <t>Остале капиталне дотације и трансфери</t>
  </si>
  <si>
    <t xml:space="preserve">Остале капиталне дотације и трансфери 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</si>
  <si>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</si>
  <si>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</si>
  <si>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</si>
  <si>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</si>
  <si>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</si>
  <si>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>Накнаде из буџета за породиљско одсуство</t>
  </si>
  <si>
    <t xml:space="preserve">Накнаде из буџета за децу и породицу 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</si>
  <si>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</si>
  <si>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</si>
  <si>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</si>
  <si>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</si>
  <si>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</si>
  <si>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</si>
  <si>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</si>
  <si>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</si>
  <si>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</si>
  <si>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 xml:space="preserve">Остали порези </t>
  </si>
  <si>
    <t>Остали порези</t>
  </si>
  <si>
    <t>Обавезне таксе</t>
  </si>
  <si>
    <t>Новчане казне и пенали</t>
  </si>
  <si>
    <t xml:space="preserve">Новчане казне </t>
  </si>
  <si>
    <t xml:space="preserve">Новчане казне и пенали по решењу судова </t>
  </si>
  <si>
    <t>Новчане казне и пенали по решењу судова</t>
  </si>
  <si>
    <t>Накнада штете за повреде или штету насталу услед елементарних непогода</t>
  </si>
  <si>
    <t xml:space="preserve">Накнада штете од дивљачи </t>
  </si>
  <si>
    <t>Накнада штете од дивљачи</t>
  </si>
  <si>
    <t>Накнада штете за повреде или штету нанетe од стране државних органа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</si>
  <si>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</si>
  <si>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</si>
  <si>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Расходи који се финансирају из средстава за реализацију националног инвестиционог плана</t>
  </si>
  <si>
    <t>Расходи за запослене</t>
  </si>
  <si>
    <t>Коришћење услуга и роба</t>
  </si>
  <si>
    <t>Амортизација и употреба средстава за рад</t>
  </si>
  <si>
    <t>Отплата камата и пратећи трошкови задуживања</t>
  </si>
  <si>
    <t>Субвенције</t>
  </si>
  <si>
    <t>Права из социјалног осигурања</t>
  </si>
  <si>
    <t>Остали расходи</t>
  </si>
  <si>
    <t>Основна средства</t>
  </si>
  <si>
    <t>Залихе</t>
  </si>
  <si>
    <t>Драгоцености</t>
  </si>
  <si>
    <t xml:space="preserve">Природна имовина </t>
  </si>
  <si>
    <t>Природна имовина</t>
  </si>
  <si>
    <t xml:space="preserve">Отплата главнице </t>
  </si>
  <si>
    <t>Отплата главнице</t>
  </si>
  <si>
    <t>Набавка финансијске имовине</t>
  </si>
  <si>
    <t>Средства резерве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</si>
  <si>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</si>
  <si>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</si>
  <si>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</si>
  <si>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</si>
  <si>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</si>
  <si>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</si>
  <si>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</si>
  <si>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</si>
  <si>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</si>
  <si>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</si>
  <si>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</si>
  <si>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</si>
  <si>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</si>
  <si>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</si>
  <si>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</si>
  <si>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</si>
  <si>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</si>
  <si>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</si>
  <si>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</si>
  <si>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</si>
  <si>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</si>
  <si>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</si>
  <si>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Земљиште</t>
  </si>
  <si>
    <t>Копови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</si>
  <si>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</si>
  <si>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</si>
  <si>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</si>
  <si>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Нефинансијска имовина која се финансира из средстава за реализацију националног инвестиционог плана</t>
  </si>
  <si>
    <t xml:space="preserve">Отплата главнице на домаће хартије од вредности, изузев акција 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</si>
  <si>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</si>
  <si>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</si>
  <si>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</si>
  <si>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 xml:space="preserve">Отплата главнице домаћим пословним банкама </t>
  </si>
  <si>
    <t>Отплата главнице домаћим пословним банкама</t>
  </si>
  <si>
    <t>Отплата главнице осталим домаћим кредиторима</t>
  </si>
  <si>
    <t xml:space="preserve">Отплата главнице домаћинствима у земљи 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</si>
  <si>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</si>
  <si>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</si>
  <si>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</si>
  <si>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Исправка унутрашњег дуга</t>
  </si>
  <si>
    <t xml:space="preserve">Отплата главнице на стране хартије од вредности, изузев акција </t>
  </si>
  <si>
    <t>Отплата главнице на стране хартије од вредности, изузев акција</t>
  </si>
  <si>
    <t>Отплата главнице страним владама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</si>
  <si>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</si>
  <si>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</si>
  <si>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</si>
  <si>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</si>
  <si>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Исправка спољног дуга</t>
  </si>
  <si>
    <t>Отплата главнице по гаранцијама</t>
  </si>
  <si>
    <t>Отплата главнице по</t>
  </si>
  <si>
    <t>Отплата главнице за финансијски лизинг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</si>
  <si>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</si>
  <si>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</si>
  <si>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</si>
  <si>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 xml:space="preserve">Кредити домаћим пословним банкама </t>
  </si>
  <si>
    <t>Кредити домаћим пословним банкама</t>
  </si>
  <si>
    <t xml:space="preserve">Кредити домаћим нефинансијским јавним институцијама 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</si>
  <si>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</si>
  <si>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</si>
  <si>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</si>
  <si>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</si>
  <si>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</si>
  <si>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страних хартија од вредности, изузев акција</t>
  </si>
  <si>
    <t>Кредити страним владама</t>
  </si>
  <si>
    <t xml:space="preserve">Кредити међународним организацијама 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</si>
  <si>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</si>
  <si>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</si>
  <si>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</si>
  <si>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</si>
  <si>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</si>
  <si>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</si>
  <si>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</si>
  <si>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</si>
  <si>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</si>
  <si>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- издаци за отплату главнице и набавку финансијске имовине</t>
  </si>
  <si>
    <t>Контра књижење – издаци за отплату главнице и набавку финансијске имовине</t>
  </si>
  <si>
    <t>Порези на доходак и капиталне добитке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</si>
  <si>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</si>
  <si>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</si>
  <si>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</si>
  <si>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</si>
  <si>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</si>
  <si>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</si>
  <si>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</si>
  <si>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</si>
  <si>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</si>
  <si>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</si>
  <si>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</si>
  <si>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</si>
  <si>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</si>
  <si>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</si>
  <si>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</si>
  <si>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</si>
  <si>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</si>
  <si>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</si>
  <si>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</si>
  <si>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</si>
  <si>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</si>
  <si>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</si>
  <si>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</si>
  <si>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</si>
  <si>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</si>
  <si>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</si>
  <si>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</si>
  <si>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</si>
  <si>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</si>
  <si>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</si>
  <si>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</si>
  <si>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</si>
  <si>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</si>
  <si>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</si>
  <si>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</si>
  <si>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</si>
  <si>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</si>
  <si>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</si>
  <si>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</si>
  <si>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</si>
  <si>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</si>
  <si>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</si>
  <si>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</si>
  <si>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</si>
  <si>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</si>
  <si>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</si>
  <si>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</si>
  <si>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</si>
  <si>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</si>
  <si>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</si>
  <si>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</si>
  <si>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</si>
  <si>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</si>
  <si>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</si>
  <si>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</si>
  <si>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</si>
  <si>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</si>
  <si>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</si>
  <si>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</si>
  <si>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</si>
  <si>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</si>
  <si>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</si>
  <si>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</si>
  <si>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</si>
  <si>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</si>
  <si>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</si>
  <si>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</si>
  <si>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</si>
  <si>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</si>
  <si>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</si>
  <si>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</si>
  <si>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</si>
  <si>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</si>
  <si>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</si>
  <si>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</si>
  <si>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</si>
  <si>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</si>
  <si>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</si>
  <si>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</si>
  <si>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</si>
  <si>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</si>
  <si>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</si>
  <si>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</si>
  <si>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</si>
  <si>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</si>
  <si>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</si>
  <si>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</si>
  <si>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</si>
  <si>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Примања од емитовања иностраних хартија од вредности, изузев акција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</si>
  <si>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</si>
  <si>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</si>
  <si>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</si>
  <si>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</si>
  <si>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</si>
  <si>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</si>
  <si>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</si>
  <si>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</si>
  <si>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датих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</si>
  <si>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</si>
  <si>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</si>
  <si>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</si>
  <si>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</si>
  <si>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</si>
  <si>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</si>
  <si>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</si>
  <si>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</si>
  <si>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</si>
  <si>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</si>
  <si>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</si>
  <si>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</si>
  <si>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</si>
  <si>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Контра књижење - примања од задуживања и продаје финансијске имовине</t>
  </si>
  <si>
    <t>Нефинансијска имовина у сталним средствима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</si>
  <si>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</si>
  <si>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</si>
  <si>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</si>
  <si>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</si>
  <si>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</si>
  <si>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</si>
  <si>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</si>
  <si>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Утврђивање резултата пословања</t>
  </si>
  <si>
    <t>Распоред вишка прихода и примања</t>
  </si>
  <si>
    <t>Нераспоређени вишак прихода и примања или дефицит из ранијих година</t>
  </si>
  <si>
    <t>Добити које су резултат промене вредности</t>
  </si>
  <si>
    <t>Друге промене у обиму</t>
  </si>
  <si>
    <t>Ванбилансна актива</t>
  </si>
  <si>
    <t>Ванбилансна пасива</t>
  </si>
  <si>
    <t>Извор</t>
  </si>
  <si>
    <t>Опис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</si>
  <si>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</si>
  <si>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</si>
  <si>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</si>
  <si>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</si>
  <si>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</si>
  <si>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</si>
  <si>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</si>
  <si>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</si>
  <si>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</si>
  <si>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</si>
  <si>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</si>
  <si>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</si>
  <si>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</si>
  <si>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шифра БК</t>
  </si>
  <si>
    <t>Редни број</t>
  </si>
  <si>
    <t>Пословна банка преко које се врши реализација/Управа за трезор</t>
  </si>
  <si>
    <t>Назив пројектног зајма</t>
  </si>
  <si>
    <t>Зајмодавац</t>
  </si>
  <si>
    <t>Година почетка коришћења пројектног зајма</t>
  </si>
  <si>
    <t>Година завршетка пројектног зајма</t>
  </si>
  <si>
    <t xml:space="preserve">Преглед пројектних зајмова </t>
  </si>
  <si>
    <t>Назив донације</t>
  </si>
  <si>
    <t>Година почетка коришћења донације</t>
  </si>
  <si>
    <t>Преглед донација</t>
  </si>
  <si>
    <t>Извор 11</t>
  </si>
  <si>
    <t xml:space="preserve"> Укупна вредност пројектног зајма (у оригиналној валути)</t>
  </si>
  <si>
    <t>Извор 01</t>
  </si>
  <si>
    <t>Донатор</t>
  </si>
  <si>
    <t xml:space="preserve">Извор </t>
  </si>
  <si>
    <t>шифра функције</t>
  </si>
  <si>
    <t>Прилог 3б</t>
  </si>
  <si>
    <t>Прилог 3а</t>
  </si>
  <si>
    <t>Година завршетка донације</t>
  </si>
  <si>
    <t xml:space="preserve"> Укупна вредност донације (у оригиналној валути)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</si>
  <si>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</si>
  <si>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</si>
  <si>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</si>
  <si>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</si>
  <si>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</si>
  <si>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</si>
  <si>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</si>
  <si>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</si>
  <si>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</si>
  <si>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</si>
  <si>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</si>
  <si>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</si>
  <si>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</si>
  <si>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</si>
  <si>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</si>
  <si>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</si>
  <si>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</si>
  <si>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</si>
  <si>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</si>
  <si>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</si>
  <si>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</si>
  <si>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</si>
  <si>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</si>
  <si>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</si>
  <si>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</si>
  <si>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</si>
  <si>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</si>
  <si>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</si>
  <si>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</si>
  <si>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</si>
  <si>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</si>
  <si>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</si>
  <si>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</si>
  <si>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</si>
  <si>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</si>
  <si>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</si>
  <si>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</si>
  <si>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</si>
  <si>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</si>
  <si>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</si>
  <si>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</si>
  <si>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</si>
  <si>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</si>
  <si>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</si>
  <si>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</si>
  <si>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</si>
  <si>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</si>
  <si>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</si>
  <si>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</si>
  <si>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</si>
  <si>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</si>
  <si>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</si>
  <si>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</si>
  <si>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</si>
  <si>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</si>
  <si>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</si>
  <si>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</si>
  <si>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</si>
  <si>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</si>
  <si>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</si>
  <si>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</si>
  <si>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</si>
  <si>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</si>
  <si>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</si>
  <si>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</si>
  <si>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</si>
  <si>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</si>
  <si>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</si>
  <si>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</si>
  <si>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</si>
  <si>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</si>
  <si>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</si>
  <si>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</si>
  <si>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</si>
  <si>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</si>
  <si>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</si>
  <si>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</si>
  <si>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</si>
  <si>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</si>
  <si>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</si>
  <si>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</si>
  <si>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</si>
  <si>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</si>
  <si>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</si>
  <si>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</si>
  <si>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</si>
  <si>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</si>
  <si>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</si>
  <si>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</si>
  <si>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</si>
  <si>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</si>
  <si>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</si>
  <si>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</si>
  <si>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</si>
  <si>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</si>
  <si>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</si>
  <si>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</si>
  <si>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</si>
  <si>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</si>
  <si>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</si>
  <si>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</si>
  <si>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</si>
  <si>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</si>
  <si>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</si>
  <si>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</si>
  <si>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</si>
  <si>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</si>
  <si>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</si>
  <si>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</si>
  <si>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</si>
  <si>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</si>
  <si>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</si>
  <si>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</si>
  <si>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</si>
  <si>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</si>
  <si>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</si>
  <si>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</si>
  <si>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</si>
  <si>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</si>
  <si>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</si>
  <si>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</si>
  <si>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</si>
  <si>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</si>
  <si>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</si>
  <si>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</si>
  <si>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</si>
  <si>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Образовање некласификовано на другом месту</t>
  </si>
  <si>
    <t>980</t>
  </si>
  <si>
    <t>Помоћне услуге образовању</t>
  </si>
  <si>
    <t>960</t>
  </si>
  <si>
    <t>Високо образовање</t>
  </si>
  <si>
    <t>940</t>
  </si>
  <si>
    <t>Средње образовање</t>
  </si>
  <si>
    <t>920</t>
  </si>
  <si>
    <t>Предшколско и основно образовање</t>
  </si>
  <si>
    <t>910</t>
  </si>
  <si>
    <t>840</t>
  </si>
  <si>
    <t>Услуге културе</t>
  </si>
  <si>
    <t>820</t>
  </si>
  <si>
    <t>Услуге рекреације и спорта</t>
  </si>
  <si>
    <t>810</t>
  </si>
  <si>
    <t>Здравство некласификовано на другом месту</t>
  </si>
  <si>
    <t>760</t>
  </si>
  <si>
    <t>Водоснабдевање</t>
  </si>
  <si>
    <t>630</t>
  </si>
  <si>
    <t>Развој заједнице</t>
  </si>
  <si>
    <t>620</t>
  </si>
  <si>
    <t>Заштита животне средине некласификована на другом месту</t>
  </si>
  <si>
    <t>560</t>
  </si>
  <si>
    <t>Економски послови некласификовани на другом месту</t>
  </si>
  <si>
    <t>490</t>
  </si>
  <si>
    <t>Вишенаменски развојни пројекти</t>
  </si>
  <si>
    <t>474</t>
  </si>
  <si>
    <t>Туризам</t>
  </si>
  <si>
    <t>473</t>
  </si>
  <si>
    <t>Комуникације</t>
  </si>
  <si>
    <t>460</t>
  </si>
  <si>
    <t>450</t>
  </si>
  <si>
    <t>Рударство, производња и изградња</t>
  </si>
  <si>
    <t>440</t>
  </si>
  <si>
    <t>Гориво и енергија</t>
  </si>
  <si>
    <t>430</t>
  </si>
  <si>
    <t>Пољопривреда, шумарство, лов и риболов</t>
  </si>
  <si>
    <t>420</t>
  </si>
  <si>
    <t>Општи послови по питању рада</t>
  </si>
  <si>
    <t>412</t>
  </si>
  <si>
    <t>Општи економски и комерцијални послови</t>
  </si>
  <si>
    <t>411</t>
  </si>
  <si>
    <t>Општи економски и комерцијални послови и послови по питању рада</t>
  </si>
  <si>
    <t>410</t>
  </si>
  <si>
    <t>360</t>
  </si>
  <si>
    <t>Затвори</t>
  </si>
  <si>
    <t>340</t>
  </si>
  <si>
    <t>Судови</t>
  </si>
  <si>
    <t>330</t>
  </si>
  <si>
    <t>Полицијске услуге</t>
  </si>
  <si>
    <t>310</t>
  </si>
  <si>
    <t>Одбрана некласификована на другом месту</t>
  </si>
  <si>
    <t>250</t>
  </si>
  <si>
    <t>Војна одбрана</t>
  </si>
  <si>
    <t>210</t>
  </si>
  <si>
    <t>Трансакције општег карактера између различитих нивоа власти</t>
  </si>
  <si>
    <t>180</t>
  </si>
  <si>
    <t>170</t>
  </si>
  <si>
    <t>160</t>
  </si>
  <si>
    <t>Основно истраживање</t>
  </si>
  <si>
    <t>140</t>
  </si>
  <si>
    <t>133</t>
  </si>
  <si>
    <t>Опште услуге</t>
  </si>
  <si>
    <t>130</t>
  </si>
  <si>
    <t>Спољни послови</t>
  </si>
  <si>
    <t>113</t>
  </si>
  <si>
    <t>Извршни и законодавни органи</t>
  </si>
  <si>
    <t>111</t>
  </si>
  <si>
    <t>Извршни и законодавни органи, финансијски и фискални послови и спољни послови</t>
  </si>
  <si>
    <t>110</t>
  </si>
  <si>
    <t>Социјална заштита некласификована на другом месту</t>
  </si>
  <si>
    <t>090</t>
  </si>
  <si>
    <t>Социјална помоћ угроженом становништву некласификована на другом месту</t>
  </si>
  <si>
    <t>070</t>
  </si>
  <si>
    <t>Породица и деца</t>
  </si>
  <si>
    <t>040</t>
  </si>
  <si>
    <t>Болест и инвалидност</t>
  </si>
  <si>
    <t>010</t>
  </si>
  <si>
    <t>NAZIV</t>
  </si>
  <si>
    <t>FUNKCIJA</t>
  </si>
  <si>
    <t>Потпис одговорног лица</t>
  </si>
  <si>
    <t>М.П.</t>
  </si>
  <si>
    <t>Место, датум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</si>
  <si>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</si>
  <si>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</si>
  <si>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</si>
  <si>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</si>
  <si>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</si>
  <si>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</si>
  <si>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</si>
  <si>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</si>
  <si>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</si>
  <si>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</si>
  <si>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</si>
  <si>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</si>
  <si>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</si>
  <si>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</si>
  <si>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</si>
  <si>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</si>
  <si>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</si>
  <si>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</si>
  <si>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</si>
  <si>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</si>
  <si>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КАНЦЕЛАРИЈА ЗА БОРБУ ПРОТИВ ДРОГА</t>
  </si>
  <si>
    <t>rb</t>
  </si>
  <si>
    <t>Rb-prenos</t>
  </si>
  <si>
    <t>Orgid</t>
  </si>
  <si>
    <t>naziv organa</t>
  </si>
  <si>
    <t>F-ja</t>
  </si>
  <si>
    <t>izvor</t>
  </si>
  <si>
    <t>god</t>
  </si>
  <si>
    <t>iznos</t>
  </si>
  <si>
    <t>Пословна банка</t>
  </si>
  <si>
    <t>Год-почетка финансиња</t>
  </si>
  <si>
    <t>Год-завршетка финансиња</t>
  </si>
  <si>
    <t xml:space="preserve">NE BRISATI I NE MENJATI OVU STRANICU </t>
  </si>
  <si>
    <t>Финансијска помоћ ЕУ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</si>
  <si>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</si>
  <si>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</si>
  <si>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</si>
  <si>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Ukupna vrednost PZ</t>
  </si>
  <si>
    <t>Укупна вредност донације</t>
  </si>
  <si>
    <t>3.9</t>
  </si>
  <si>
    <t>3.14</t>
  </si>
  <si>
    <t>3.1</t>
  </si>
  <si>
    <t>3.11</t>
  </si>
  <si>
    <t>3.12</t>
  </si>
  <si>
    <t>3.15</t>
  </si>
  <si>
    <t>3.16</t>
  </si>
  <si>
    <t>3.17</t>
  </si>
  <si>
    <t>3.18</t>
  </si>
  <si>
    <t>3.19</t>
  </si>
  <si>
    <t>3.3</t>
  </si>
  <si>
    <t>3.2</t>
  </si>
  <si>
    <t>3.4</t>
  </si>
  <si>
    <t>3.20</t>
  </si>
  <si>
    <t>3.21</t>
  </si>
  <si>
    <t>КАНЦЕЛАРИЈА ЗА УПРАВЉАЊЕ ЈАВНИМ УЛАГАЊИМА</t>
  </si>
  <si>
    <t>3.6</t>
  </si>
  <si>
    <t>3.5</t>
  </si>
  <si>
    <t>3.7</t>
  </si>
  <si>
    <t>КАБИНЕТ МИНИСТРА БЕЗ ПОРТФЕЉА ЗАДУЖЕН ЗА ИНОВАЦИЈЕ И ТЕХНОЛОШКИ РАЗВОЈ</t>
  </si>
  <si>
    <t>3.8</t>
  </si>
  <si>
    <t>КАНЦЕЛАРИЈА ЗА ИНФОРМАЦИОНЕ ТЕХНОЛОГИЈЕ И ЕЛЕКТРОНСКУ УПРАВУ</t>
  </si>
  <si>
    <t>23.1</t>
  </si>
  <si>
    <t>23.2</t>
  </si>
  <si>
    <t>23.3</t>
  </si>
  <si>
    <t>23.4</t>
  </si>
  <si>
    <t>16.1</t>
  </si>
  <si>
    <t>16.2</t>
  </si>
  <si>
    <t>16.3</t>
  </si>
  <si>
    <t>16.4</t>
  </si>
  <si>
    <t>16.5</t>
  </si>
  <si>
    <t>16.6</t>
  </si>
  <si>
    <t>16.7</t>
  </si>
  <si>
    <t>16.8</t>
  </si>
  <si>
    <t>21.1</t>
  </si>
  <si>
    <t>21.2</t>
  </si>
  <si>
    <t>21.3</t>
  </si>
  <si>
    <t>21.4</t>
  </si>
  <si>
    <t>29.1</t>
  </si>
  <si>
    <t>27.1</t>
  </si>
  <si>
    <t>26.1</t>
  </si>
  <si>
    <t>26.2</t>
  </si>
  <si>
    <t>26.3</t>
  </si>
  <si>
    <t>26.4</t>
  </si>
  <si>
    <t>26.5</t>
  </si>
  <si>
    <t>26.6</t>
  </si>
  <si>
    <t>26.7</t>
  </si>
  <si>
    <t>31.2</t>
  </si>
  <si>
    <t>22.1</t>
  </si>
  <si>
    <t>22.2</t>
  </si>
  <si>
    <t>МИНИСТАРСТВО ПОЉОПРИВРЕДЕ, ШУМАРСТВА И ВОДОПРИВРЕДЕ</t>
  </si>
  <si>
    <t>24.2</t>
  </si>
  <si>
    <t>24.3</t>
  </si>
  <si>
    <t>24.4</t>
  </si>
  <si>
    <t>24.6</t>
  </si>
  <si>
    <t>25.1</t>
  </si>
  <si>
    <t>МИНИСТАРСТВО ЗА ЕВРОПСКЕ ИНТЕГРАЦИЈЕ</t>
  </si>
  <si>
    <t>1.1</t>
  </si>
  <si>
    <t>8.1</t>
  </si>
  <si>
    <t>ДРЖАВНО ПРАВОБРАНИЛАШТВО</t>
  </si>
  <si>
    <t>6.2</t>
  </si>
  <si>
    <t>6.5</t>
  </si>
  <si>
    <t>8.2</t>
  </si>
  <si>
    <t>6.1</t>
  </si>
  <si>
    <t>6.3</t>
  </si>
  <si>
    <t>6.6</t>
  </si>
  <si>
    <t>6.7</t>
  </si>
  <si>
    <t>6.8</t>
  </si>
  <si>
    <t>8.5</t>
  </si>
  <si>
    <t>8.6</t>
  </si>
  <si>
    <t>6.4</t>
  </si>
  <si>
    <t>6.9</t>
  </si>
  <si>
    <t>8.3</t>
  </si>
  <si>
    <t>8.4</t>
  </si>
  <si>
    <t>ЈУЖНОБАНАТСКИ УПРАВНИ ОКРУГ</t>
  </si>
  <si>
    <t>3.10</t>
  </si>
  <si>
    <t>30.1</t>
  </si>
  <si>
    <t>30.2</t>
  </si>
  <si>
    <t>30.3</t>
  </si>
  <si>
    <t>31.1</t>
  </si>
  <si>
    <t>15.1</t>
  </si>
  <si>
    <t>16.9</t>
  </si>
  <si>
    <t>24.1</t>
  </si>
  <si>
    <t>24.5</t>
  </si>
  <si>
    <t>24.7</t>
  </si>
  <si>
    <t>28.1</t>
  </si>
  <si>
    <t>3.13</t>
  </si>
  <si>
    <t>17.1</t>
  </si>
  <si>
    <t>17.2</t>
  </si>
  <si>
    <t>у дин. (заокружено на 000) а "колона 7" у оригиналној валути</t>
  </si>
  <si>
    <t xml:space="preserve">Планирани износ средстава у буџету за 2022. годину </t>
  </si>
  <si>
    <t>БК</t>
  </si>
  <si>
    <t>Раздео</t>
  </si>
  <si>
    <t>Глава</t>
  </si>
  <si>
    <t>Назив корисника</t>
  </si>
  <si>
    <t>КАНЦЕЛАРИЈА НАЦИОНАЛНОГ САВЕТА ЗА КООРДИНАЦИЈУ САРАДЊЕ СА РУСКОМ ФЕДЕРАЦИЈОМ И НАРОДНОМ РЕПУБЛИКОМ КИНОМ</t>
  </si>
  <si>
    <t>УПРАВА ЗА ИГРЕ НА СРЕЋУ</t>
  </si>
  <si>
    <t>УСТАНОВА ИЗ ОБЛАСТИ АНТИДОПИНГА</t>
  </si>
  <si>
    <t>МИНИСТАРСТВО ЗАШТИТЕ ЖИВОТНЕ СРЕДИНЕ</t>
  </si>
  <si>
    <t>ЦЕНТАР ЗА ИСТРАЖИВАЊЕ НЕСРЕЋА У САОБРАЋАЈУ</t>
  </si>
  <si>
    <t>УПРАВА ЗА САРАДЊУ С ДИЈАСПОРОМ И СРБИМА У РЕГИОНУ</t>
  </si>
  <si>
    <t>НАЦИОНАЛНА АКАДЕМИЈА ЗА ЈАВНУ УПРАВУ</t>
  </si>
  <si>
    <t>Пословна банка преко које се врши реализација/ Управа за трезор/директно плаћање</t>
  </si>
  <si>
    <t xml:space="preserve">Планирани износ средстава у буџету за 2023. годину </t>
  </si>
  <si>
    <t xml:space="preserve">Планирани износ средстава у буџету за 2024. годину </t>
  </si>
  <si>
    <t>2020-X-31</t>
  </si>
  <si>
    <t>КАБИНЕТ ПРВОГ ПОТПРЕДСЕДНИКА ВЛАДЕ И МИНИСТРА ПРОСВЕТЕ, НАУКЕ И ТЕХНОЛОШКОГ РАЗВОЈА</t>
  </si>
  <si>
    <t>КАБИНЕТ ПОТПРЕДСЕДНИКА ВЛАДЕ И МИНИСТРА ПОЉОПРИВРЕДЕ, ШУМАРСТВА И ВОДОПРИВРЕДЕ</t>
  </si>
  <si>
    <t>КАБИНЕТ ПОТПРЕДСЕДНИЦЕ ВЛАДЕ И МИНИСТРА РУДАРСТВА И ЕНЕРГЕТИКЕ</t>
  </si>
  <si>
    <t>КАБИНЕТ ПОТПРЕДСЕДНИКА ВЛАДЕ И МИНИСТРА ОДБРАНЕ</t>
  </si>
  <si>
    <t>КАБИНЕТ ПОТПРЕДСЕДНИЦЕ ВЛАДЕ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</si>
  <si>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РЕУБЛИКЕ СРБИЈЕ</t>
  </si>
  <si>
    <t>КРИМИНАЛИСТИЧКО ПОЛИЦИЈСКИ УНУВЕРЗИТЕТ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</si>
  <si>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</si>
  <si>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</si>
  <si>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</si>
  <si>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КОМИСИЈА ЗА КОНТРОЛУ ДРЖАВНЕ ПОМОЋИ</t>
  </si>
  <si>
    <t>56.1</t>
  </si>
  <si>
    <t>56.2</t>
  </si>
  <si>
    <t>56.3</t>
  </si>
  <si>
    <t>56.4</t>
  </si>
  <si>
    <t>56.5</t>
  </si>
  <si>
    <t>56.7</t>
  </si>
  <si>
    <t>56.6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</si>
  <si>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</si>
  <si>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</si>
  <si>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</si>
  <si>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</si>
  <si>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</si>
  <si>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</si>
  <si>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</si>
  <si>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</si>
  <si>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</si>
  <si>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</si>
  <si>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</si>
  <si>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</si>
  <si>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</si>
  <si>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</si>
  <si>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</si>
  <si>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</si>
  <si>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</si>
  <si>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</si>
  <si>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</si>
  <si>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</si>
  <si>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</si>
  <si>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</si>
  <si>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КАНЦЕЛАРИЈА ЗА ЈАВНЕ НАБАВКЕ</t>
  </si>
  <si>
    <t>36.1</t>
  </si>
  <si>
    <t>АГЕНЦИЈА ЗА СПРЕЧАВАЊЕ КОРУПЦИЈЕ</t>
  </si>
  <si>
    <t>2019-izvršeno</t>
  </si>
  <si>
    <t>2020 - plan</t>
  </si>
  <si>
    <t>Планирани износ средстава у буџету после  2025. године</t>
  </si>
  <si>
    <t xml:space="preserve">Планирани износ средстава у буџету за 2025. годину </t>
  </si>
  <si>
    <t xml:space="preserve">Процена реализације средстава  средстава у буџету за 2022. годину </t>
  </si>
  <si>
    <t xml:space="preserve">Планирани износ средстава у буџету након  2025. године </t>
  </si>
  <si>
    <t xml:space="preserve">  Процена утрошених средства  у 2022.г. - процена</t>
  </si>
  <si>
    <t>nakon 2025</t>
  </si>
  <si>
    <t>2022 - procena izvšernja</t>
  </si>
  <si>
    <t>2022-plan</t>
  </si>
  <si>
    <t>2022-procena</t>
  </si>
  <si>
    <t>Искоришћена средства пројектног зајма закључно са 31.12.2021. године -                извор 11</t>
  </si>
  <si>
    <t>Искоришћена средства донације  закључно са 31.12.2021. године</t>
  </si>
  <si>
    <t>Планирани износ средстава у буџету за 2022.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</si>
</sst>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8" x14ac:knownFonts="1">
    <font>
      <sz val="10"/>
      <color theme="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</font>
    <font>
      <b/>
      <sz val="11"/>
      <name val="Arial"/>
      <family val="2"/>
      <charset val="238"/>
    </font>
    <font>
      <b/>
      <sz val="14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1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5" fillId="0" borderId="0"/>
  </cellStyleXfs>
  <cellXfs count="156">
    <xf numFmtId="0" fontId="0" fillId="0" borderId="0" xfId="0"/>
    <xf numFmtId="0" fontId="15" fillId="0" borderId="0" xfId="13"/>
    <xf numFmtId="0" fontId="15" fillId="0" borderId="0" xfId="14" applyFill="1" applyAlignment="1" applyProtection="1">
      <alignment vertical="center"/>
    </xf>
    <xf numFmtId="0" fontId="15" fillId="0" borderId="0" xfId="14" applyProtection="1"/>
    <xf numFmtId="0" fontId="0" fillId="0" borderId="0" xfId="0"/>
    <xf numFmtId="0" fontId="3" fillId="0" borderId="1" xfId="14" applyFont="1" applyBorder="1" applyAlignment="1" applyProtection="1">
      <alignment vertical="center"/>
    </xf>
    <xf numFmtId="0" fontId="15" fillId="0" borderId="0" xfId="13" applyProtection="1"/>
    <xf numFmtId="0" fontId="0" fillId="0" borderId="0" xfId="0" applyProtection="1"/>
    <xf numFmtId="0" fontId="5" fillId="0" borderId="0" xfId="16" applyProtection="1"/>
    <xf numFmtId="0" fontId="16" fillId="5" borderId="2" xfId="0" applyFont="1" applyFill="1" applyBorder="1" applyAlignment="1" applyProtection="1">
      <alignment horizontal="center" vertical="center"/>
    </xf>
    <xf numFmtId="0" fontId="5" fillId="0" borderId="0" xfId="16" applyAlignment="1" applyProtection="1">
      <alignment horizontal="left"/>
    </xf>
    <xf numFmtId="0" fontId="0" fillId="0" borderId="1" xfId="0" applyBorder="1" applyAlignment="1" applyProtection="1">
      <alignment horizontal="right" vertical="top"/>
    </xf>
    <xf numFmtId="0" fontId="0" fillId="0" borderId="1" xfId="0" applyBorder="1" applyAlignment="1" applyProtection="1">
      <alignment horizontal="left" vertical="top" wrapText="1"/>
    </xf>
    <xf numFmtId="1" fontId="4" fillId="2" borderId="3" xfId="14" applyNumberFormat="1" applyFont="1" applyFill="1" applyBorder="1" applyAlignment="1" applyProtection="1">
      <alignment vertical="center" wrapText="1"/>
    </xf>
    <xf numFmtId="0" fontId="5" fillId="0" borderId="0" xfId="16" applyAlignment="1" applyProtection="1">
      <alignment wrapText="1"/>
    </xf>
    <xf numFmtId="164" fontId="17" fillId="0" borderId="1" xfId="0" applyNumberFormat="1" applyFont="1" applyBorder="1" applyAlignment="1" applyProtection="1">
      <alignment horizontal="right" vertical="center"/>
      <protection locked="0"/>
    </xf>
    <xf numFmtId="3" fontId="17" fillId="0" borderId="1" xfId="0" applyNumberFormat="1" applyFont="1" applyBorder="1" applyAlignment="1" applyProtection="1">
      <alignment horizontal="right" vertical="center"/>
      <protection locked="0"/>
    </xf>
    <xf numFmtId="0" fontId="8" fillId="6" borderId="4" xfId="16" applyFont="1" applyFill="1" applyBorder="1" applyAlignment="1" applyProtection="1">
      <alignment horizontal="left" wrapText="1"/>
    </xf>
    <xf numFmtId="0" fontId="8" fillId="6" borderId="1" xfId="16" applyFont="1" applyFill="1" applyBorder="1" applyAlignment="1" applyProtection="1">
      <alignment horizontal="left" wrapText="1"/>
    </xf>
    <xf numFmtId="0" fontId="18" fillId="6" borderId="1" xfId="13" applyFont="1" applyFill="1" applyBorder="1" applyAlignment="1" applyProtection="1">
      <alignment horizontal="right" wrapText="1"/>
    </xf>
    <xf numFmtId="0" fontId="19" fillId="0" borderId="0" xfId="13" applyFont="1"/>
    <xf numFmtId="0" fontId="20" fillId="7" borderId="0" xfId="13" applyFont="1" applyFill="1"/>
    <xf numFmtId="17" fontId="20" fillId="7" borderId="0" xfId="13" quotePrefix="1" applyNumberFormat="1" applyFont="1" applyFill="1"/>
    <xf numFmtId="49" fontId="21" fillId="0" borderId="5" xfId="13" applyNumberFormat="1" applyFont="1" applyFill="1" applyBorder="1" applyAlignment="1" applyProtection="1">
      <alignment horizontal="right" vertical="top" wrapText="1"/>
    </xf>
    <xf numFmtId="49" fontId="21" fillId="0" borderId="1" xfId="13" applyNumberFormat="1" applyFont="1" applyFill="1" applyBorder="1" applyAlignment="1" applyProtection="1">
      <alignment vertical="top" wrapText="1"/>
    </xf>
    <xf numFmtId="0" fontId="20" fillId="0" borderId="0" xfId="13" applyFont="1" applyAlignment="1">
      <alignment horizontal="center" wrapText="1"/>
    </xf>
    <xf numFmtId="0" fontId="19" fillId="0" borderId="0" xfId="13" applyFont="1" applyAlignment="1">
      <alignment vertical="top"/>
    </xf>
    <xf numFmtId="1" fontId="21" fillId="0" borderId="5" xfId="13" applyNumberFormat="1" applyFont="1" applyFill="1" applyBorder="1" applyAlignment="1" applyProtection="1">
      <alignment horizontal="right" vertical="top" wrapText="1"/>
    </xf>
    <xf numFmtId="49" fontId="21" fillId="0" borderId="1" xfId="13" applyNumberFormat="1" applyFont="1" applyFill="1" applyBorder="1" applyAlignment="1" applyProtection="1">
      <alignment horizontal="left" vertical="top" wrapText="1"/>
    </xf>
    <xf numFmtId="0" fontId="19" fillId="7" borderId="0" xfId="13" applyFont="1" applyFill="1"/>
    <xf numFmtId="49" fontId="21" fillId="8" borderId="1" xfId="13" applyNumberFormat="1" applyFont="1" applyFill="1" applyBorder="1" applyAlignment="1" applyProtection="1">
      <alignment vertical="top" wrapText="1"/>
    </xf>
    <xf numFmtId="49" fontId="21" fillId="7" borderId="1" xfId="13" applyNumberFormat="1" applyFont="1" applyFill="1" applyBorder="1" applyAlignment="1" applyProtection="1">
      <alignment vertical="top" wrapText="1"/>
    </xf>
    <xf numFmtId="49" fontId="21" fillId="0" borderId="5" xfId="13" applyNumberFormat="1" applyFont="1" applyBorder="1" applyAlignment="1" applyProtection="1">
      <alignment horizontal="right" vertical="top" wrapText="1"/>
    </xf>
    <xf numFmtId="49" fontId="21" fillId="0" borderId="1" xfId="13" applyNumberFormat="1" applyFont="1" applyBorder="1" applyAlignment="1" applyProtection="1">
      <alignment vertical="top" wrapText="1"/>
    </xf>
    <xf numFmtId="1" fontId="21" fillId="0" borderId="5" xfId="13" applyNumberFormat="1" applyFont="1" applyBorder="1" applyAlignment="1" applyProtection="1">
      <alignment horizontal="right" vertical="top" wrapText="1"/>
    </xf>
    <xf numFmtId="49" fontId="21" fillId="0" borderId="6" xfId="13" applyNumberFormat="1" applyFont="1" applyBorder="1" applyAlignment="1" applyProtection="1">
      <alignment horizontal="right" vertical="top" wrapText="1"/>
    </xf>
    <xf numFmtId="49" fontId="21" fillId="0" borderId="7" xfId="13" applyNumberFormat="1" applyFont="1" applyBorder="1" applyAlignment="1" applyProtection="1">
      <alignment vertical="top" wrapText="1"/>
    </xf>
    <xf numFmtId="49" fontId="21" fillId="0" borderId="4" xfId="13" applyNumberFormat="1" applyFont="1" applyFill="1" applyBorder="1" applyAlignment="1" applyProtection="1">
      <alignment vertical="top" wrapText="1"/>
    </xf>
    <xf numFmtId="1" fontId="21" fillId="0" borderId="8" xfId="13" applyNumberFormat="1" applyFont="1" applyFill="1" applyBorder="1" applyAlignment="1" applyProtection="1">
      <alignment horizontal="right" vertical="top" wrapText="1"/>
    </xf>
    <xf numFmtId="49" fontId="21" fillId="0" borderId="9" xfId="13" applyNumberFormat="1" applyFont="1" applyFill="1" applyBorder="1" applyAlignment="1" applyProtection="1">
      <alignment vertical="top" wrapText="1"/>
    </xf>
    <xf numFmtId="49" fontId="21" fillId="0" borderId="5" xfId="13" applyNumberFormat="1" applyFont="1" applyFill="1" applyBorder="1" applyAlignment="1" applyProtection="1">
      <alignment horizontal="left" vertical="top" wrapText="1"/>
    </xf>
    <xf numFmtId="0" fontId="19" fillId="0" borderId="0" xfId="13" applyFont="1" applyAlignment="1">
      <alignment wrapText="1"/>
    </xf>
    <xf numFmtId="1" fontId="22" fillId="4" borderId="5" xfId="13" applyNumberFormat="1" applyFont="1" applyFill="1" applyBorder="1" applyAlignment="1" applyProtection="1">
      <alignment horizontal="left" vertical="top" wrapText="1"/>
    </xf>
    <xf numFmtId="49" fontId="22" fillId="4" borderId="5" xfId="13" applyNumberFormat="1" applyFont="1" applyFill="1" applyBorder="1" applyAlignment="1" applyProtection="1">
      <alignment horizontal="left" vertical="top" wrapText="1"/>
    </xf>
    <xf numFmtId="49" fontId="9" fillId="0" borderId="10" xfId="13" applyNumberFormat="1" applyFont="1" applyFill="1" applyBorder="1" applyAlignment="1" applyProtection="1">
      <alignment horizontal="center" vertical="center" wrapText="1"/>
    </xf>
    <xf numFmtId="0" fontId="15" fillId="0" borderId="0" xfId="13" applyAlignment="1">
      <alignment vertical="top"/>
    </xf>
    <xf numFmtId="49" fontId="10" fillId="0" borderId="0" xfId="13" applyNumberFormat="1" applyFont="1" applyFill="1" applyBorder="1" applyAlignment="1" applyProtection="1">
      <alignment horizontal="left" vertical="top" wrapText="1"/>
    </xf>
    <xf numFmtId="49" fontId="10" fillId="0" borderId="0" xfId="13" applyNumberFormat="1" applyFont="1" applyFill="1" applyBorder="1" applyAlignment="1" applyProtection="1">
      <alignment horizontal="left" vertical="top"/>
    </xf>
    <xf numFmtId="0" fontId="10" fillId="0" borderId="0" xfId="13" applyFont="1" applyFill="1" applyBorder="1" applyAlignment="1" applyProtection="1">
      <alignment horizontal="left" vertical="top" wrapText="1"/>
    </xf>
    <xf numFmtId="0" fontId="23" fillId="0" borderId="4" xfId="0" applyFont="1" applyBorder="1" applyAlignment="1" applyProtection="1">
      <alignment horizontal="center" vertical="center"/>
    </xf>
    <xf numFmtId="0" fontId="24" fillId="0" borderId="0" xfId="0" applyFont="1" applyProtection="1"/>
    <xf numFmtId="0" fontId="25" fillId="0" borderId="0" xfId="14" applyFont="1" applyProtection="1"/>
    <xf numFmtId="0" fontId="24" fillId="0" borderId="0" xfId="0" applyFont="1" applyAlignment="1" applyProtection="1">
      <alignment horizontal="left" vertical="top" wrapText="1"/>
    </xf>
    <xf numFmtId="0" fontId="25" fillId="0" borderId="0" xfId="14" applyFont="1" applyFill="1" applyAlignment="1" applyProtection="1">
      <alignment vertical="center"/>
    </xf>
    <xf numFmtId="0" fontId="12" fillId="0" borderId="0" xfId="16" applyFont="1" applyProtection="1"/>
    <xf numFmtId="0" fontId="26" fillId="0" borderId="0" xfId="0" applyFont="1" applyProtection="1"/>
    <xf numFmtId="0" fontId="13" fillId="9" borderId="1" xfId="16" applyFont="1" applyFill="1" applyBorder="1" applyAlignment="1" applyProtection="1">
      <alignment horizontal="center" vertical="center" wrapText="1"/>
    </xf>
    <xf numFmtId="3" fontId="27" fillId="9" borderId="1" xfId="0" applyNumberFormat="1" applyFont="1" applyFill="1" applyBorder="1" applyAlignment="1" applyProtection="1">
      <alignment horizontal="right" vertical="center"/>
    </xf>
    <xf numFmtId="3" fontId="27" fillId="9" borderId="1" xfId="0" applyNumberFormat="1" applyFont="1" applyFill="1" applyBorder="1" applyProtection="1"/>
    <xf numFmtId="0" fontId="13" fillId="10" borderId="1" xfId="16" applyFont="1" applyFill="1" applyBorder="1" applyAlignment="1" applyProtection="1">
      <alignment horizontal="center" vertical="center" wrapText="1"/>
    </xf>
    <xf numFmtId="0" fontId="27" fillId="10" borderId="1" xfId="0" applyFont="1" applyFill="1" applyBorder="1" applyAlignment="1">
      <alignment horizontal="center" vertical="center"/>
    </xf>
    <xf numFmtId="0" fontId="1" fillId="0" borderId="0" xfId="2"/>
    <xf numFmtId="0" fontId="1" fillId="0" borderId="0" xfId="2" applyNumberFormat="1" applyAlignment="1">
      <alignment horizontal="right" wrapText="1"/>
    </xf>
    <xf numFmtId="0" fontId="26" fillId="11" borderId="11" xfId="0" applyFont="1" applyFill="1" applyBorder="1" applyAlignment="1" applyProtection="1">
      <alignment horizontal="center" vertical="center"/>
      <protection locked="0"/>
    </xf>
    <xf numFmtId="0" fontId="26" fillId="11" borderId="1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Protection="1"/>
    <xf numFmtId="0" fontId="24" fillId="0" borderId="0" xfId="0" applyFont="1" applyAlignment="1" applyProtection="1">
      <alignment horizontal="center"/>
    </xf>
    <xf numFmtId="0" fontId="26" fillId="0" borderId="17" xfId="0" applyFont="1" applyBorder="1" applyAlignment="1" applyProtection="1">
      <alignment horizontal="center" vertical="center"/>
    </xf>
    <xf numFmtId="0" fontId="26" fillId="12" borderId="17" xfId="0" applyFont="1" applyFill="1" applyBorder="1" applyAlignment="1" applyProtection="1">
      <alignment horizontal="center" vertical="center"/>
    </xf>
    <xf numFmtId="0" fontId="26" fillId="11" borderId="11" xfId="0" applyFont="1" applyFill="1" applyBorder="1" applyAlignment="1" applyProtection="1">
      <alignment horizontal="center" vertical="center" wrapText="1"/>
    </xf>
    <xf numFmtId="0" fontId="28" fillId="0" borderId="18" xfId="0" applyFont="1" applyFill="1" applyBorder="1" applyAlignment="1" applyProtection="1">
      <alignment horizontal="center" vertical="center"/>
      <protection locked="0"/>
    </xf>
    <xf numFmtId="0" fontId="29" fillId="0" borderId="19" xfId="0" applyFont="1" applyFill="1" applyBorder="1" applyAlignment="1" applyProtection="1">
      <alignment vertical="center" wrapText="1"/>
      <protection locked="0"/>
    </xf>
    <xf numFmtId="0" fontId="13" fillId="9" borderId="1" xfId="16" applyFont="1" applyFill="1" applyBorder="1" applyAlignment="1" applyProtection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7" borderId="0" xfId="0" applyFill="1"/>
    <xf numFmtId="3" fontId="14" fillId="0" borderId="21" xfId="0" applyNumberFormat="1" applyFont="1" applyFill="1" applyBorder="1"/>
    <xf numFmtId="0" fontId="0" fillId="0" borderId="20" xfId="0" applyBorder="1" applyAlignment="1">
      <alignment vertical="top" wrapText="1"/>
    </xf>
    <xf numFmtId="0" fontId="0" fillId="0" borderId="20" xfId="0" applyBorder="1" applyAlignment="1">
      <alignment horizontal="center" vertical="top" wrapText="1"/>
    </xf>
    <xf numFmtId="1" fontId="0" fillId="0" borderId="0" xfId="0" applyNumberFormat="1" applyAlignment="1">
      <alignment horizontal="right"/>
    </xf>
    <xf numFmtId="0" fontId="32" fillId="13" borderId="13" xfId="0" applyFont="1" applyFill="1" applyBorder="1"/>
    <xf numFmtId="0" fontId="32" fillId="13" borderId="14" xfId="0" applyFont="1" applyFill="1" applyBorder="1"/>
    <xf numFmtId="0" fontId="32" fillId="13" borderId="15" xfId="0" applyFont="1" applyFill="1" applyBorder="1"/>
    <xf numFmtId="0" fontId="0" fillId="13" borderId="15" xfId="0" applyFill="1" applyBorder="1"/>
    <xf numFmtId="0" fontId="0" fillId="0" borderId="22" xfId="0" applyBorder="1"/>
    <xf numFmtId="0" fontId="13" fillId="9" borderId="7" xfId="16" applyFont="1" applyFill="1" applyBorder="1" applyAlignment="1" applyProtection="1">
      <alignment horizontal="center" vertical="top" wrapText="1"/>
    </xf>
    <xf numFmtId="0" fontId="13" fillId="9" borderId="11" xfId="16" applyFont="1" applyFill="1" applyBorder="1" applyAlignment="1" applyProtection="1">
      <alignment horizontal="center" vertical="top" wrapText="1"/>
    </xf>
    <xf numFmtId="0" fontId="26" fillId="9" borderId="11" xfId="0" applyFont="1" applyFill="1" applyBorder="1" applyAlignment="1">
      <alignment vertical="top"/>
    </xf>
    <xf numFmtId="0" fontId="0" fillId="17" borderId="23" xfId="0" applyFont="1" applyFill="1" applyBorder="1"/>
    <xf numFmtId="0" fontId="36" fillId="0" borderId="0" xfId="0" applyFont="1" applyFill="1" applyBorder="1" applyAlignment="1" applyProtection="1">
      <alignment horizontal="left" vertical="center"/>
    </xf>
    <xf numFmtId="0" fontId="24" fillId="0" borderId="0" xfId="0" applyFont="1" applyBorder="1" applyProtection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30" fillId="9" borderId="3" xfId="0" applyFont="1" applyFill="1" applyBorder="1" applyAlignment="1" applyProtection="1"/>
    <xf numFmtId="0" fontId="30" fillId="9" borderId="24" xfId="0" applyFont="1" applyFill="1" applyBorder="1" applyAlignment="1" applyProtection="1"/>
    <xf numFmtId="0" fontId="12" fillId="0" borderId="0" xfId="16" applyFont="1" applyAlignment="1" applyProtection="1">
      <alignment wrapText="1"/>
    </xf>
    <xf numFmtId="0" fontId="24" fillId="0" borderId="0" xfId="0" applyFont="1" applyAlignment="1" applyProtection="1">
      <alignment wrapText="1"/>
    </xf>
    <xf numFmtId="0" fontId="30" fillId="9" borderId="26" xfId="0" applyFont="1" applyFill="1" applyBorder="1" applyAlignment="1" applyProtection="1"/>
    <xf numFmtId="0" fontId="33" fillId="9" borderId="24" xfId="0" applyFont="1" applyFill="1" applyBorder="1" applyAlignment="1" applyProtection="1">
      <alignment vertical="center" wrapText="1"/>
    </xf>
    <xf numFmtId="0" fontId="33" fillId="9" borderId="4" xfId="0" applyFont="1" applyFill="1" applyBorder="1" applyAlignment="1" applyProtection="1">
      <alignment vertical="center" wrapText="1"/>
    </xf>
    <xf numFmtId="3" fontId="26" fillId="11" borderId="11" xfId="0" applyNumberFormat="1" applyFont="1" applyFill="1" applyBorder="1" applyAlignment="1" applyProtection="1">
      <alignment horizontal="right" vertical="center" wrapText="1"/>
      <protection locked="0"/>
    </xf>
    <xf numFmtId="3" fontId="26" fillId="0" borderId="1" xfId="0" applyNumberFormat="1" applyFont="1" applyBorder="1" applyAlignment="1" applyProtection="1">
      <alignment horizontal="right" vertical="center" wrapText="1"/>
      <protection locked="0"/>
    </xf>
    <xf numFmtId="3" fontId="26" fillId="11" borderId="11" xfId="0" applyNumberFormat="1" applyFont="1" applyFill="1" applyBorder="1" applyAlignment="1" applyProtection="1">
      <alignment horizontal="right" vertical="center"/>
      <protection locked="0"/>
    </xf>
    <xf numFmtId="0" fontId="33" fillId="9" borderId="3" xfId="0" applyFont="1" applyFill="1" applyBorder="1" applyAlignment="1" applyProtection="1">
      <alignment vertical="center"/>
    </xf>
    <xf numFmtId="0" fontId="26" fillId="11" borderId="1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1" fontId="0" fillId="0" borderId="0" xfId="0" applyNumberFormat="1" applyAlignment="1">
      <alignment horizontal="left"/>
    </xf>
    <xf numFmtId="0" fontId="13" fillId="9" borderId="7" xfId="16" applyFont="1" applyFill="1" applyBorder="1" applyAlignment="1" applyProtection="1">
      <alignment horizontal="center" vertical="top" wrapText="1"/>
    </xf>
    <xf numFmtId="0" fontId="0" fillId="0" borderId="27" xfId="0" applyBorder="1"/>
    <xf numFmtId="49" fontId="23" fillId="0" borderId="4" xfId="0" applyNumberFormat="1" applyFont="1" applyBorder="1" applyAlignment="1" applyProtection="1">
      <alignment horizontal="center" vertical="center"/>
    </xf>
    <xf numFmtId="0" fontId="13" fillId="9" borderId="1" xfId="16" applyFont="1" applyFill="1" applyBorder="1" applyAlignment="1" applyProtection="1">
      <alignment horizontal="center" vertical="top" wrapText="1"/>
    </xf>
    <xf numFmtId="0" fontId="26" fillId="11" borderId="11" xfId="0" applyFont="1" applyFill="1" applyBorder="1" applyAlignment="1" applyProtection="1">
      <alignment vertical="center" wrapText="1"/>
      <protection locked="0"/>
    </xf>
    <xf numFmtId="0" fontId="26" fillId="11" borderId="11" xfId="0" applyFont="1" applyFill="1" applyBorder="1" applyAlignment="1" applyProtection="1">
      <alignment vertical="top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6" fillId="11" borderId="11" xfId="0" applyFont="1" applyFill="1" applyBorder="1" applyAlignment="1" applyProtection="1">
      <alignment vertical="center"/>
      <protection locked="0"/>
    </xf>
    <xf numFmtId="0" fontId="0" fillId="0" borderId="28" xfId="0" applyBorder="1" applyAlignment="1">
      <alignment vertical="top" wrapText="1"/>
    </xf>
    <xf numFmtId="0" fontId="0" fillId="0" borderId="28" xfId="0" applyBorder="1"/>
    <xf numFmtId="1" fontId="0" fillId="0" borderId="0" xfId="0" applyNumberFormat="1" applyFill="1" applyAlignment="1">
      <alignment horizontal="right"/>
    </xf>
    <xf numFmtId="0" fontId="13" fillId="9" borderId="7" xfId="16" applyFont="1" applyFill="1" applyBorder="1" applyAlignment="1" applyProtection="1">
      <alignment horizontal="center" vertical="top" wrapText="1"/>
    </xf>
    <xf numFmtId="0" fontId="26" fillId="0" borderId="16" xfId="0" applyFont="1" applyBorder="1" applyAlignment="1" applyProtection="1">
      <alignment horizontal="center"/>
    </xf>
    <xf numFmtId="0" fontId="31" fillId="13" borderId="3" xfId="0" applyFont="1" applyFill="1" applyBorder="1" applyAlignment="1" applyProtection="1">
      <alignment horizontal="center" vertical="center"/>
      <protection locked="0"/>
    </xf>
    <xf numFmtId="0" fontId="31" fillId="13" borderId="24" xfId="0" applyFont="1" applyFill="1" applyBorder="1" applyAlignment="1" applyProtection="1">
      <alignment horizontal="center" vertical="center"/>
      <protection locked="0"/>
    </xf>
    <xf numFmtId="0" fontId="31" fillId="13" borderId="4" xfId="0" applyFont="1" applyFill="1" applyBorder="1" applyAlignment="1" applyProtection="1">
      <alignment horizontal="center" vertical="center"/>
      <protection locked="0"/>
    </xf>
    <xf numFmtId="0" fontId="13" fillId="9" borderId="7" xfId="16" applyFont="1" applyFill="1" applyBorder="1" applyAlignment="1" applyProtection="1">
      <alignment horizontal="center" vertical="top" wrapText="1"/>
    </xf>
    <xf numFmtId="0" fontId="13" fillId="9" borderId="11" xfId="16" applyFont="1" applyFill="1" applyBorder="1" applyAlignment="1" applyProtection="1">
      <alignment horizontal="center" vertical="top" wrapText="1"/>
    </xf>
    <xf numFmtId="0" fontId="13" fillId="9" borderId="3" xfId="16" applyFont="1" applyFill="1" applyBorder="1" applyAlignment="1" applyProtection="1">
      <alignment horizontal="center" vertical="top" wrapText="1"/>
    </xf>
    <xf numFmtId="0" fontId="13" fillId="9" borderId="4" xfId="16" applyFont="1" applyFill="1" applyBorder="1" applyAlignment="1" applyProtection="1">
      <alignment horizontal="center" vertical="top" wrapText="1"/>
    </xf>
    <xf numFmtId="0" fontId="33" fillId="9" borderId="24" xfId="0" applyFont="1" applyFill="1" applyBorder="1" applyAlignment="1" applyProtection="1">
      <alignment horizontal="left" vertical="center"/>
    </xf>
    <xf numFmtId="0" fontId="33" fillId="9" borderId="4" xfId="0" applyFont="1" applyFill="1" applyBorder="1" applyAlignment="1" applyProtection="1">
      <alignment horizontal="left" vertical="center"/>
    </xf>
    <xf numFmtId="0" fontId="30" fillId="9" borderId="1" xfId="0" applyFont="1" applyFill="1" applyBorder="1" applyAlignment="1" applyProtection="1">
      <alignment horizontal="center"/>
    </xf>
    <xf numFmtId="49" fontId="11" fillId="16" borderId="1" xfId="14" applyNumberFormat="1" applyFont="1" applyFill="1" applyBorder="1" applyAlignment="1" applyProtection="1">
      <alignment horizontal="center" vertical="center"/>
    </xf>
    <xf numFmtId="49" fontId="31" fillId="13" borderId="3" xfId="0" applyNumberFormat="1" applyFont="1" applyFill="1" applyBorder="1" applyAlignment="1" applyProtection="1">
      <alignment horizontal="center" vertical="center"/>
      <protection locked="0"/>
    </xf>
    <xf numFmtId="49" fontId="31" fillId="13" borderId="24" xfId="0" applyNumberFormat="1" applyFont="1" applyFill="1" applyBorder="1" applyAlignment="1" applyProtection="1">
      <alignment horizontal="center" vertical="center"/>
      <protection locked="0"/>
    </xf>
    <xf numFmtId="0" fontId="33" fillId="9" borderId="3" xfId="0" applyFont="1" applyFill="1" applyBorder="1" applyAlignment="1" applyProtection="1">
      <alignment horizontal="left" vertical="center"/>
    </xf>
    <xf numFmtId="0" fontId="5" fillId="0" borderId="0" xfId="16" applyProtection="1"/>
    <xf numFmtId="49" fontId="7" fillId="13" borderId="13" xfId="14" applyNumberFormat="1" applyFont="1" applyFill="1" applyBorder="1" applyAlignment="1" applyProtection="1">
      <alignment horizontal="center" vertical="center"/>
    </xf>
    <xf numFmtId="49" fontId="7" fillId="13" borderId="14" xfId="14" applyNumberFormat="1" applyFont="1" applyFill="1" applyBorder="1" applyAlignment="1" applyProtection="1">
      <alignment horizontal="center" vertical="center"/>
    </xf>
    <xf numFmtId="49" fontId="7" fillId="13" borderId="15" xfId="14" applyNumberFormat="1" applyFont="1" applyFill="1" applyBorder="1" applyAlignment="1" applyProtection="1">
      <alignment horizontal="center" vertical="center"/>
    </xf>
    <xf numFmtId="0" fontId="6" fillId="3" borderId="13" xfId="14" applyFont="1" applyFill="1" applyBorder="1" applyAlignment="1" applyProtection="1">
      <alignment horizontal="left" vertical="center" shrinkToFit="1"/>
    </xf>
    <xf numFmtId="0" fontId="6" fillId="3" borderId="14" xfId="14" applyFont="1" applyFill="1" applyBorder="1" applyAlignment="1" applyProtection="1">
      <alignment horizontal="left" vertical="center" shrinkToFit="1"/>
    </xf>
    <xf numFmtId="0" fontId="6" fillId="3" borderId="15" xfId="14" applyFont="1" applyFill="1" applyBorder="1" applyAlignment="1" applyProtection="1">
      <alignment horizontal="left" vertical="center" shrinkToFit="1"/>
    </xf>
    <xf numFmtId="49" fontId="37" fillId="15" borderId="3" xfId="14" applyNumberFormat="1" applyFont="1" applyFill="1" applyBorder="1" applyAlignment="1" applyProtection="1">
      <alignment horizontal="center" vertical="center"/>
    </xf>
    <xf numFmtId="49" fontId="37" fillId="15" borderId="24" xfId="14" applyNumberFormat="1" applyFont="1" applyFill="1" applyBorder="1" applyAlignment="1" applyProtection="1">
      <alignment horizontal="center" vertical="center"/>
    </xf>
    <xf numFmtId="49" fontId="37" fillId="15" borderId="4" xfId="14" applyNumberFormat="1" applyFont="1" applyFill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/>
    </xf>
    <xf numFmtId="49" fontId="31" fillId="14" borderId="13" xfId="0" applyNumberFormat="1" applyFont="1" applyFill="1" applyBorder="1" applyAlignment="1" applyProtection="1">
      <alignment horizontal="center" vertical="center"/>
      <protection locked="0"/>
    </xf>
    <xf numFmtId="0" fontId="31" fillId="14" borderId="15" xfId="0" applyFont="1" applyFill="1" applyBorder="1" applyAlignment="1" applyProtection="1">
      <alignment horizontal="center" vertical="center"/>
      <protection locked="0"/>
    </xf>
    <xf numFmtId="0" fontId="31" fillId="14" borderId="13" xfId="0" applyFont="1" applyFill="1" applyBorder="1" applyAlignment="1" applyProtection="1">
      <alignment horizontal="center" vertical="center"/>
      <protection locked="0"/>
    </xf>
    <xf numFmtId="0" fontId="24" fillId="9" borderId="25" xfId="0" applyNumberFormat="1" applyFont="1" applyFill="1" applyBorder="1" applyAlignment="1" applyProtection="1">
      <alignment horizontal="left" vertical="center" wrapText="1"/>
    </xf>
    <xf numFmtId="0" fontId="24" fillId="9" borderId="0" xfId="0" applyNumberFormat="1" applyFont="1" applyFill="1" applyBorder="1" applyAlignment="1" applyProtection="1">
      <alignment horizontal="left" vertical="center" wrapText="1"/>
    </xf>
    <xf numFmtId="0" fontId="24" fillId="9" borderId="25" xfId="0" applyFont="1" applyFill="1" applyBorder="1" applyAlignment="1" applyProtection="1">
      <alignment horizontal="left" vertical="center"/>
    </xf>
    <xf numFmtId="0" fontId="24" fillId="9" borderId="0" xfId="0" applyFont="1" applyFill="1" applyBorder="1" applyAlignment="1" applyProtection="1">
      <alignment horizontal="left" vertical="center"/>
    </xf>
  </cellXfs>
  <cellStyles count="17">
    <cellStyle name="Normal" xfId="0" builtinId="0"/>
    <cellStyle name="Normal 2" xfId="1" xr:uid="{00000000-0005-0000-0000-000001000000}"/>
    <cellStyle name="Normal 2 10" xfId="2" xr:uid="{00000000-0005-0000-0000-000002000000}"/>
    <cellStyle name="Normal 2 11" xfId="3" xr:uid="{00000000-0005-0000-0000-000003000000}"/>
    <cellStyle name="Normal 2 12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2 7" xfId="10" xr:uid="{00000000-0005-0000-0000-00000A000000}"/>
    <cellStyle name="Normal 2 8" xfId="11" xr:uid="{00000000-0005-0000-0000-00000B000000}"/>
    <cellStyle name="Normal 2 9" xfId="12" xr:uid="{00000000-0005-0000-0000-00000C000000}"/>
    <cellStyle name="Normal 3" xfId="13" xr:uid="{00000000-0005-0000-0000-00000D000000}"/>
    <cellStyle name="Normal 4" xfId="14" xr:uid="{00000000-0005-0000-0000-00000E000000}"/>
    <cellStyle name="Normal 8" xfId="15" xr:uid="{00000000-0005-0000-0000-00000F000000}"/>
    <cellStyle name="Normal_Korisnici" xfId="16" xr:uid="{00000000-0005-0000-0000-000010000000}"/>
  </cellStyles>
  <dxfs count="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border diagonalUp="0" diagonalDown="0">
        <left style="thin">
          <color indexed="64"/>
        </left>
        <right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dd\.mm\.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dd\.mm\.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dd\.mm\.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dd\.mm\.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64" formatCode="dd\.mm\.yyyy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0"/>
        <color rgb="FFFF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</border>
    </dxf>
    <dxf>
      <fill>
        <patternFill>
          <fgColor indexed="64"/>
        </patternFill>
      </fill>
      <alignment horizontal="general" vertical="top" textRotation="0" wrapText="0" relativeIndent="0" justifyLastLine="0" shrinkToFit="0" readingOrder="0"/>
      <border diagonalUp="0" diagonalDown="0">
        <right style="thin">
          <color indexed="64"/>
        </right>
        <bottom/>
      </border>
      <protection locked="1" hidden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\budzet\Users\ivan.prvulovic\AppData\Local\Microsoft\Windows\Temporary%20Internet%20Files\Content.Outlook\K7ZLU4YR\Pregled%20kapitalnih%20projekata_Digitalizaci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e"/>
      <sheetName val="Списак капиталних пројеката"/>
      <sheetName val="по изворима и контима "/>
      <sheetName val="к-3"/>
      <sheetName val="k-4"/>
      <sheetName val="Šifra izvora"/>
      <sheetName val="šifra F-je"/>
      <sheetName val="ipa-šifrarnik"/>
      <sheetName val="Korisnic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7:J9" totalsRowShown="0" headerRowDxfId="51" dataDxfId="50" tableBorderDxfId="49" headerRowCellStyle="Normal 3">
  <tableColumns count="10">
    <tableColumn id="1" xr3:uid="{00000000-0010-0000-0000-000001000000}" name="Функција" dataDxfId="48"/>
    <tableColumn id="2" xr3:uid="{00000000-0010-0000-0000-000002000000}" name="Приоритет" dataDxfId="47"/>
    <tableColumn id="3" xr3:uid="{00000000-0010-0000-0000-000003000000}" name="Назив капиталног пројекта" dataDxfId="46"/>
    <tableColumn id="4" xr3:uid="{00000000-0010-0000-0000-000004000000}" name="Датум издавања Локацијске дозволе" dataDxfId="45"/>
    <tableColumn id="5" xr3:uid="{00000000-0010-0000-0000-000005000000}" name="Датум издавања Грађевинске дозволе" dataDxfId="44"/>
    <tableColumn id="6" xr3:uid="{00000000-0010-0000-0000-000006000000}" name="Датум почетка радова" dataDxfId="43"/>
    <tableColumn id="7" xr3:uid="{00000000-0010-0000-0000-000007000000}" name="Датум издавања Употребне дозволе" dataDxfId="42"/>
    <tableColumn id="8" xr3:uid="{00000000-0010-0000-0000-000008000000}" name="Датум преноса у дуготрајну нефинансијску имовину" dataDxfId="41"/>
    <tableColumn id="9" xr3:uid="{00000000-0010-0000-0000-000009000000}" name="Пројекат укључује изградњу/капитално одржавање (ДА/НЕ)" dataDxfId="40"/>
    <tableColumn id="10" xr3:uid="{00000000-0010-0000-0000-00000A000000}" name="Column4" dataDxfId="39" dataCellStyle="Normal_Korisnici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3"/>
  <sheetViews>
    <sheetView tabSelected="1" zoomScale="120" zoomScaleNormal="120" workbookViewId="0">
      <selection activeCell="I8" sqref="I8:I9"/>
    </sheetView>
  </sheetViews>
  <sheetFormatPr defaultRowHeight="12.75" x14ac:dyDescent="0.2"/>
  <cols>
    <col min="1" max="1" width="6.42578125" style="50" customWidth="1"/>
    <col min="2" max="2" width="18.85546875" style="50" hidden="1" customWidth="1"/>
    <col min="3" max="3" width="20.5703125" style="50" customWidth="1"/>
    <col min="4" max="4" width="17" style="50" customWidth="1"/>
    <col min="5" max="5" width="14.5703125" style="50" customWidth="1"/>
    <col min="6" max="6" width="14" style="50" customWidth="1"/>
    <col min="7" max="7" width="12.5703125" style="50" customWidth="1"/>
    <col min="8" max="8" width="14.42578125" style="50" customWidth="1"/>
    <col min="9" max="9" width="15.5703125" style="50" customWidth="1"/>
    <col min="10" max="18" width="13.7109375" style="50" customWidth="1"/>
    <col min="19" max="19" width="11.140625" style="50" customWidth="1"/>
    <col min="20" max="20" width="12.85546875" style="50" customWidth="1"/>
    <col min="21" max="21" width="13.28515625" style="50" customWidth="1"/>
    <col min="22" max="16384" width="9.140625" style="50"/>
  </cols>
  <sheetData>
    <row r="1" spans="1:21" ht="21.75" customHeight="1" x14ac:dyDescent="0.3">
      <c r="A1" s="133" t="s">
        <v>405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21" ht="21.75" customHeight="1" x14ac:dyDescent="0.2">
      <c r="A2" s="134" t="s">
        <v>394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21" ht="15" x14ac:dyDescent="0.25">
      <c r="A3" s="50" t="s">
        <v>387</v>
      </c>
      <c r="C3" s="51"/>
      <c r="D3" s="51"/>
      <c r="E3" s="52"/>
      <c r="F3" s="51"/>
      <c r="G3" s="51"/>
      <c r="H3" s="51"/>
      <c r="I3" s="51"/>
      <c r="J3" s="51"/>
      <c r="K3" s="51"/>
      <c r="L3" s="53"/>
      <c r="M3" s="53"/>
      <c r="N3" s="53"/>
      <c r="O3" s="53"/>
      <c r="P3" s="53"/>
      <c r="R3" s="53"/>
    </row>
    <row r="4" spans="1:21" ht="28.5" customHeight="1" x14ac:dyDescent="0.2">
      <c r="A4" s="124"/>
      <c r="B4" s="125"/>
      <c r="C4" s="126"/>
      <c r="D4" s="107" t="str">
        <f>IF($A$4&gt;0,VLOOKUP(A4,korisnici!A1:D190,2,FALSE),"")</f>
        <v/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99"/>
      <c r="T4" s="100"/>
      <c r="U4" s="100"/>
    </row>
    <row r="5" spans="1:21" ht="20.25" customHeight="1" x14ac:dyDescent="0.2">
      <c r="A5" s="50" t="s">
        <v>403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R5" s="54"/>
    </row>
    <row r="6" spans="1:21" ht="28.5" customHeight="1" x14ac:dyDescent="0.2">
      <c r="A6" s="135"/>
      <c r="B6" s="136"/>
      <c r="C6" s="136"/>
      <c r="D6" s="137" t="str">
        <f>IF($A$6&gt;0,VLOOKUP(A6,Funkcije!$A$1:$B$43,2,FALSE),"")</f>
        <v/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2"/>
    </row>
    <row r="7" spans="1:21" ht="20.25" customHeight="1" x14ac:dyDescent="0.2"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92" t="s">
        <v>745</v>
      </c>
    </row>
    <row r="8" spans="1:21" s="55" customFormat="1" ht="38.25" customHeight="1" x14ac:dyDescent="0.2">
      <c r="A8" s="127" t="s">
        <v>388</v>
      </c>
      <c r="B8" s="88"/>
      <c r="C8" s="127" t="s">
        <v>390</v>
      </c>
      <c r="D8" s="88" t="s">
        <v>391</v>
      </c>
      <c r="E8" s="127" t="s">
        <v>758</v>
      </c>
      <c r="F8" s="127" t="s">
        <v>392</v>
      </c>
      <c r="G8" s="127" t="s">
        <v>393</v>
      </c>
      <c r="H8" s="127" t="s">
        <v>399</v>
      </c>
      <c r="I8" s="127" t="s">
        <v>816</v>
      </c>
      <c r="J8" s="129" t="s">
        <v>746</v>
      </c>
      <c r="K8" s="130"/>
      <c r="L8" s="129" t="s">
        <v>809</v>
      </c>
      <c r="M8" s="130"/>
      <c r="N8" s="129" t="s">
        <v>759</v>
      </c>
      <c r="O8" s="130"/>
      <c r="P8" s="129" t="s">
        <v>760</v>
      </c>
      <c r="Q8" s="130"/>
      <c r="R8" s="129" t="s">
        <v>808</v>
      </c>
      <c r="S8" s="130"/>
      <c r="T8" s="129" t="s">
        <v>807</v>
      </c>
      <c r="U8" s="130"/>
    </row>
    <row r="9" spans="1:21" s="55" customFormat="1" ht="67.5" customHeight="1" x14ac:dyDescent="0.2">
      <c r="A9" s="128"/>
      <c r="B9" s="89"/>
      <c r="C9" s="128"/>
      <c r="D9" s="90"/>
      <c r="E9" s="128"/>
      <c r="F9" s="128"/>
      <c r="G9" s="128"/>
      <c r="H9" s="128"/>
      <c r="I9" s="128"/>
      <c r="J9" s="73" t="s">
        <v>398</v>
      </c>
      <c r="K9" s="73" t="s">
        <v>400</v>
      </c>
      <c r="L9" s="56" t="s">
        <v>398</v>
      </c>
      <c r="M9" s="56" t="s">
        <v>400</v>
      </c>
      <c r="N9" s="56" t="s">
        <v>398</v>
      </c>
      <c r="O9" s="56" t="s">
        <v>400</v>
      </c>
      <c r="P9" s="56" t="s">
        <v>398</v>
      </c>
      <c r="Q9" s="56" t="s">
        <v>400</v>
      </c>
      <c r="R9" s="56" t="s">
        <v>398</v>
      </c>
      <c r="S9" s="56" t="s">
        <v>400</v>
      </c>
      <c r="T9" s="73" t="s">
        <v>398</v>
      </c>
      <c r="U9" s="73" t="s">
        <v>400</v>
      </c>
    </row>
    <row r="10" spans="1:21" s="55" customFormat="1" ht="17.25" customHeight="1" x14ac:dyDescent="0.2">
      <c r="A10" s="59">
        <v>1</v>
      </c>
      <c r="B10" s="59"/>
      <c r="C10" s="59">
        <v>2</v>
      </c>
      <c r="D10" s="60">
        <v>3</v>
      </c>
      <c r="E10" s="59">
        <v>4</v>
      </c>
      <c r="F10" s="59">
        <v>5</v>
      </c>
      <c r="G10" s="59">
        <v>6</v>
      </c>
      <c r="H10" s="59">
        <v>7</v>
      </c>
      <c r="I10" s="59">
        <v>8</v>
      </c>
      <c r="J10" s="59">
        <v>9</v>
      </c>
      <c r="K10" s="59">
        <v>10</v>
      </c>
      <c r="L10" s="59">
        <v>11</v>
      </c>
      <c r="M10" s="59">
        <v>12</v>
      </c>
      <c r="N10" s="59">
        <v>13</v>
      </c>
      <c r="O10" s="59">
        <v>14</v>
      </c>
      <c r="P10" s="59">
        <v>15</v>
      </c>
      <c r="Q10" s="59">
        <v>16</v>
      </c>
      <c r="R10" s="59">
        <v>17</v>
      </c>
      <c r="S10" s="59">
        <v>18</v>
      </c>
      <c r="T10" s="59">
        <v>19</v>
      </c>
      <c r="U10" s="59">
        <v>20</v>
      </c>
    </row>
    <row r="11" spans="1:21" x14ac:dyDescent="0.2">
      <c r="A11" s="69">
        <v>1</v>
      </c>
      <c r="B11" s="70" t="str">
        <f t="shared" ref="B11:B25" si="0">CONCATENATE($A$4,RIGHT(CONCATENATE("0",$A$6),3),RIGHT(CONCATENATE("0",$A11),2))</f>
        <v>001</v>
      </c>
      <c r="C11" s="108"/>
      <c r="D11" s="64"/>
      <c r="E11" s="64"/>
      <c r="F11" s="64"/>
      <c r="G11" s="6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x14ac:dyDescent="0.2">
      <c r="A12" s="68">
        <f>A11+1</f>
        <v>2</v>
      </c>
      <c r="B12" s="68" t="str">
        <f t="shared" si="0"/>
        <v>002</v>
      </c>
      <c r="C12" s="109"/>
      <c r="D12" s="65"/>
      <c r="E12" s="65"/>
      <c r="F12" s="65"/>
      <c r="G12" s="6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</row>
    <row r="13" spans="1:21" x14ac:dyDescent="0.2">
      <c r="A13" s="70">
        <f>A12+1</f>
        <v>3</v>
      </c>
      <c r="B13" s="70" t="str">
        <f t="shared" si="0"/>
        <v>003</v>
      </c>
      <c r="C13" s="108"/>
      <c r="D13" s="64"/>
      <c r="E13" s="64"/>
      <c r="F13" s="64"/>
      <c r="G13" s="6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</row>
    <row r="14" spans="1:21" x14ac:dyDescent="0.2">
      <c r="A14" s="68">
        <f>A13+1</f>
        <v>4</v>
      </c>
      <c r="B14" s="68" t="str">
        <f t="shared" si="0"/>
        <v>004</v>
      </c>
      <c r="C14" s="109"/>
      <c r="D14" s="65"/>
      <c r="E14" s="65"/>
      <c r="F14" s="65"/>
      <c r="G14" s="6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21" x14ac:dyDescent="0.2">
      <c r="A15" s="70">
        <f>A14+1</f>
        <v>5</v>
      </c>
      <c r="B15" s="70" t="str">
        <f t="shared" si="0"/>
        <v>005</v>
      </c>
      <c r="C15" s="108"/>
      <c r="D15" s="64"/>
      <c r="E15" s="64"/>
      <c r="F15" s="64"/>
      <c r="G15" s="6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</row>
    <row r="16" spans="1:21" x14ac:dyDescent="0.2">
      <c r="A16" s="68">
        <f>A15+1</f>
        <v>6</v>
      </c>
      <c r="B16" s="68" t="str">
        <f t="shared" si="0"/>
        <v>006</v>
      </c>
      <c r="C16" s="109"/>
      <c r="D16" s="65"/>
      <c r="E16" s="65"/>
      <c r="F16" s="65"/>
      <c r="G16" s="6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2">
      <c r="A17" s="70">
        <f t="shared" ref="A17:A24" si="1">A16+1</f>
        <v>7</v>
      </c>
      <c r="B17" s="70" t="str">
        <f t="shared" si="0"/>
        <v>007</v>
      </c>
      <c r="C17" s="108"/>
      <c r="D17" s="64"/>
      <c r="E17" s="64"/>
      <c r="F17" s="64"/>
      <c r="G17" s="6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1:21" x14ac:dyDescent="0.2">
      <c r="A18" s="68">
        <f t="shared" si="1"/>
        <v>8</v>
      </c>
      <c r="B18" s="68" t="str">
        <f t="shared" si="0"/>
        <v>008</v>
      </c>
      <c r="C18" s="109"/>
      <c r="D18" s="65"/>
      <c r="E18" s="65"/>
      <c r="F18" s="65"/>
      <c r="G18" s="6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</row>
    <row r="19" spans="1:21" x14ac:dyDescent="0.2">
      <c r="A19" s="70">
        <f t="shared" si="1"/>
        <v>9</v>
      </c>
      <c r="B19" s="70" t="str">
        <f t="shared" si="0"/>
        <v>009</v>
      </c>
      <c r="C19" s="108"/>
      <c r="D19" s="64"/>
      <c r="E19" s="64"/>
      <c r="F19" s="64"/>
      <c r="G19" s="6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x14ac:dyDescent="0.2">
      <c r="A20" s="68">
        <f t="shared" si="1"/>
        <v>10</v>
      </c>
      <c r="B20" s="68" t="str">
        <f t="shared" si="0"/>
        <v>010</v>
      </c>
      <c r="C20" s="109"/>
      <c r="D20" s="65"/>
      <c r="E20" s="65"/>
      <c r="F20" s="65"/>
      <c r="G20" s="6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</row>
    <row r="21" spans="1:21" x14ac:dyDescent="0.2">
      <c r="A21" s="70">
        <f t="shared" si="1"/>
        <v>11</v>
      </c>
      <c r="B21" s="70" t="str">
        <f t="shared" si="0"/>
        <v>011</v>
      </c>
      <c r="C21" s="108"/>
      <c r="D21" s="64"/>
      <c r="E21" s="64"/>
      <c r="F21" s="64"/>
      <c r="G21" s="6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</row>
    <row r="22" spans="1:21" x14ac:dyDescent="0.2">
      <c r="A22" s="68">
        <f t="shared" si="1"/>
        <v>12</v>
      </c>
      <c r="B22" s="68" t="str">
        <f t="shared" si="0"/>
        <v>012</v>
      </c>
      <c r="C22" s="109"/>
      <c r="D22" s="65"/>
      <c r="E22" s="65"/>
      <c r="F22" s="65"/>
      <c r="G22" s="6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</row>
    <row r="23" spans="1:21" x14ac:dyDescent="0.2">
      <c r="A23" s="70">
        <f t="shared" si="1"/>
        <v>13</v>
      </c>
      <c r="B23" s="70" t="str">
        <f t="shared" si="0"/>
        <v>013</v>
      </c>
      <c r="C23" s="108"/>
      <c r="D23" s="64"/>
      <c r="E23" s="64"/>
      <c r="F23" s="64"/>
      <c r="G23" s="6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</row>
    <row r="24" spans="1:21" x14ac:dyDescent="0.2">
      <c r="A24" s="68">
        <f t="shared" si="1"/>
        <v>14</v>
      </c>
      <c r="B24" s="68" t="str">
        <f t="shared" si="0"/>
        <v>014</v>
      </c>
      <c r="C24" s="109"/>
      <c r="D24" s="65"/>
      <c r="E24" s="65"/>
      <c r="F24" s="65"/>
      <c r="G24" s="6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</row>
    <row r="25" spans="1:21" x14ac:dyDescent="0.2">
      <c r="A25" s="70">
        <f>A24+1</f>
        <v>15</v>
      </c>
      <c r="B25" s="70" t="str">
        <f t="shared" si="0"/>
        <v>015</v>
      </c>
      <c r="C25" s="108"/>
      <c r="D25" s="64"/>
      <c r="E25" s="64"/>
      <c r="F25" s="64"/>
      <c r="G25" s="6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1:21" x14ac:dyDescent="0.2">
      <c r="A26" s="55"/>
      <c r="B26" s="55"/>
      <c r="C26" s="55"/>
      <c r="D26" s="55"/>
      <c r="E26" s="55"/>
      <c r="F26" s="55"/>
      <c r="G26" s="55"/>
      <c r="H26" s="57"/>
      <c r="I26" s="57">
        <f>SUM(I11:I25)</f>
        <v>0</v>
      </c>
      <c r="J26" s="57">
        <f t="shared" ref="J26:U26" si="2">SUM(J11:J25)</f>
        <v>0</v>
      </c>
      <c r="K26" s="57">
        <f t="shared" si="2"/>
        <v>0</v>
      </c>
      <c r="L26" s="57">
        <f t="shared" si="2"/>
        <v>0</v>
      </c>
      <c r="M26" s="57">
        <f t="shared" si="2"/>
        <v>0</v>
      </c>
      <c r="N26" s="57">
        <f t="shared" si="2"/>
        <v>0</v>
      </c>
      <c r="O26" s="57">
        <f t="shared" si="2"/>
        <v>0</v>
      </c>
      <c r="P26" s="57">
        <f t="shared" si="2"/>
        <v>0</v>
      </c>
      <c r="Q26" s="57">
        <f t="shared" si="2"/>
        <v>0</v>
      </c>
      <c r="R26" s="57">
        <f t="shared" si="2"/>
        <v>0</v>
      </c>
      <c r="S26" s="57">
        <f t="shared" si="2"/>
        <v>0</v>
      </c>
      <c r="T26" s="57">
        <f t="shared" si="2"/>
        <v>0</v>
      </c>
      <c r="U26" s="57">
        <f t="shared" si="2"/>
        <v>0</v>
      </c>
    </row>
    <row r="29" spans="1:21" ht="13.5" thickBot="1" x14ac:dyDescent="0.25">
      <c r="C29" s="66"/>
      <c r="D29" s="66"/>
      <c r="E29" s="66"/>
      <c r="F29" s="66"/>
      <c r="O29" s="66"/>
      <c r="P29" s="66"/>
      <c r="Q29" s="66"/>
      <c r="R29" s="66"/>
    </row>
    <row r="30" spans="1:21" x14ac:dyDescent="0.2">
      <c r="C30" s="123" t="s">
        <v>616</v>
      </c>
      <c r="D30" s="123"/>
      <c r="E30" s="123"/>
      <c r="F30" s="123"/>
      <c r="L30" s="67" t="s">
        <v>615</v>
      </c>
      <c r="O30" s="123" t="s">
        <v>614</v>
      </c>
      <c r="P30" s="123"/>
      <c r="Q30" s="123"/>
      <c r="R30" s="123"/>
    </row>
    <row r="32" spans="1:21" x14ac:dyDescent="0.2">
      <c r="L32" s="67"/>
    </row>
    <row r="33" spans="12:12" x14ac:dyDescent="0.2">
      <c r="L33" s="67"/>
    </row>
  </sheetData>
  <sheetProtection formatColumns="0" formatRows="0" deleteColumns="0" deleteRows="0"/>
  <mergeCells count="21">
    <mergeCell ref="T8:U8"/>
    <mergeCell ref="O6:U6"/>
    <mergeCell ref="A1:S1"/>
    <mergeCell ref="A2:S2"/>
    <mergeCell ref="A6:C6"/>
    <mergeCell ref="G8:G9"/>
    <mergeCell ref="D6:N6"/>
    <mergeCell ref="E8:E9"/>
    <mergeCell ref="F8:F9"/>
    <mergeCell ref="L8:M8"/>
    <mergeCell ref="J8:K8"/>
    <mergeCell ref="O30:R30"/>
    <mergeCell ref="A4:C4"/>
    <mergeCell ref="C30:F30"/>
    <mergeCell ref="A8:A9"/>
    <mergeCell ref="R8:S8"/>
    <mergeCell ref="I8:I9"/>
    <mergeCell ref="P8:Q8"/>
    <mergeCell ref="C8:C9"/>
    <mergeCell ref="H8:H9"/>
    <mergeCell ref="N8:O8"/>
  </mergeCells>
  <dataValidations count="1">
    <dataValidation type="list" allowBlank="1" showInputMessage="1" sqref="D11:D25" xr:uid="{00000000-0002-0000-0000-000000000000}">
      <formula1>"EIB,CEB,IBRD,EBRD,KfW,Vlada Ruske federacije,Fond za razvoj Abu Dabija, Republika Turska,Export-Import bank of China"</formula1>
    </dataValidation>
  </dataValidations>
  <pageMargins left="0" right="0" top="0.55118110236220474" bottom="0.15748031496062992" header="0.31496062992125984" footer="0.31496062992125984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3"/>
  <sheetViews>
    <sheetView zoomScale="80" zoomScaleNormal="8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K1" sqref="K1:K1048576"/>
    </sheetView>
  </sheetViews>
  <sheetFormatPr defaultRowHeight="12.75" x14ac:dyDescent="0.2"/>
  <cols>
    <col min="1" max="1" width="7.42578125" style="4" customWidth="1"/>
    <col min="2" max="2" width="6.7109375" style="4" customWidth="1"/>
    <col min="3" max="3" width="8.140625" style="4" customWidth="1"/>
    <col min="4" max="4" width="68.42578125" style="4" customWidth="1"/>
    <col min="5" max="5" width="4.85546875" style="4" customWidth="1"/>
    <col min="6" max="6" width="10.42578125" style="4" customWidth="1"/>
    <col min="7" max="7" width="10" style="4" customWidth="1"/>
    <col min="8" max="9" width="11" style="4" customWidth="1"/>
    <col min="10" max="10" width="9.140625" style="4"/>
    <col min="11" max="11" width="24.5703125" style="4" customWidth="1"/>
    <col min="12" max="12" width="13.7109375" style="4" customWidth="1"/>
    <col min="13" max="16384" width="9.140625" style="4"/>
  </cols>
  <sheetData>
    <row r="1" spans="1:12" ht="16.5" thickBot="1" x14ac:dyDescent="0.3">
      <c r="A1" s="4">
        <f>+COUNTIF('ПРЕГЛЕД ДОНАЦИЈА'!H10:H24,"&gt;0")</f>
        <v>0</v>
      </c>
      <c r="F1" s="83" t="s">
        <v>649</v>
      </c>
      <c r="G1" s="84"/>
      <c r="H1" s="85"/>
      <c r="I1" s="86"/>
      <c r="K1" s="77"/>
      <c r="L1" s="74">
        <f>IF(+SUM('ПРЕГЛЕД ДОНАЦИЈА'!H10:O24)&lt;&gt;SUM(L4:L200),111,0)</f>
        <v>0</v>
      </c>
    </row>
    <row r="2" spans="1:12" ht="15" x14ac:dyDescent="0.25">
      <c r="L2" s="79" t="str">
        <f>IF(+SUM(L4:L200)=SUM('ПРЕГЛЕД ДОНАЦИЈА'!H10:O24),"OK-sve je učitano","PAŽNJA-nije sve učitano - zovi administratora")</f>
        <v>OK-sve je učitano</v>
      </c>
    </row>
    <row r="3" spans="1:12" ht="42.75" customHeight="1" thickBot="1" x14ac:dyDescent="0.25">
      <c r="A3" s="80" t="s">
        <v>638</v>
      </c>
      <c r="B3" s="80" t="s">
        <v>639</v>
      </c>
      <c r="C3" s="80" t="s">
        <v>640</v>
      </c>
      <c r="D3" s="80" t="s">
        <v>641</v>
      </c>
      <c r="E3" s="80" t="s">
        <v>642</v>
      </c>
      <c r="F3" s="80" t="s">
        <v>401</v>
      </c>
      <c r="G3" s="80" t="s">
        <v>646</v>
      </c>
      <c r="H3" s="80" t="s">
        <v>647</v>
      </c>
      <c r="I3" s="80" t="s">
        <v>648</v>
      </c>
      <c r="J3" s="80" t="s">
        <v>643</v>
      </c>
      <c r="K3" s="80" t="s">
        <v>644</v>
      </c>
      <c r="L3" s="81" t="s">
        <v>645</v>
      </c>
    </row>
    <row r="4" spans="1:12" ht="16.5" customHeight="1" x14ac:dyDescent="0.2">
      <c r="A4" s="78">
        <v>1</v>
      </c>
      <c r="B4" s="4">
        <v>1</v>
      </c>
      <c r="C4" s="75">
        <f>IF(A4=0,0,'ПРЕГЛЕД ПРОЈЕКТНИХ ЗАЈМОВА'!A$4:A$4)</f>
        <v>0</v>
      </c>
      <c r="D4" s="75" t="str">
        <f>IF(A4=0,0,'ПРЕГЛЕД ПРОЈЕКТНИХ ЗАЈМОВА'!D$4:D$4)</f>
        <v/>
      </c>
      <c r="E4" s="4">
        <f>IF(A4=0,0,+'ПРЕГЛЕД ПРОЈЕКТНИХ ЗАЈМОВА'!A$6:A$6)</f>
        <v>0</v>
      </c>
      <c r="F4" s="4">
        <f>IF($A4=0,0,+VLOOKUP($A4,'ПРЕГЛЕД ДОНАЦИЈА'!$A$10:$N$15,3,FALSE))</f>
        <v>0</v>
      </c>
      <c r="G4" s="4">
        <f>IF($A4=0,0,+VLOOKUP($A4,'ПРЕГЛЕД ДОНАЦИЈА'!$A$10:$N$15,4,FALSE))</f>
        <v>0</v>
      </c>
      <c r="H4" s="4">
        <f>IF($A4=0,0,+VLOOKUP($A4,'ПРЕГЛЕД ДОНАЦИЈА'!$A$10:$N$24,5,FALSE))</f>
        <v>0</v>
      </c>
      <c r="I4" s="4">
        <f>IF($A4=0,0,+VLOOKUP($A4,'ПРЕГЛЕД ДОНАЦИЈА'!$A$10:$N$24,6,FALSE))</f>
        <v>0</v>
      </c>
      <c r="J4" s="4">
        <f>IF($A4=0,0,+VLOOKUP($A4,'ПРЕГЛЕД ДОНАЦИЈА'!$A$10:$N$24,7,FALSE))</f>
        <v>0</v>
      </c>
      <c r="K4" s="95" t="s">
        <v>655</v>
      </c>
      <c r="L4" s="74">
        <f>IF(A4=0,0,+VLOOKUP($A4,'ПРЕГЛЕД ДОНАЦИЈА'!$A$10:$N$24,COLUMN('ПРЕГЛЕД ДОНАЦИЈА'!H:H),FALSE))</f>
        <v>0</v>
      </c>
    </row>
    <row r="5" spans="1:12" ht="16.5" customHeight="1" x14ac:dyDescent="0.2">
      <c r="A5" s="4">
        <f t="shared" ref="A5:A8" si="0">+A4</f>
        <v>1</v>
      </c>
      <c r="B5" s="4">
        <f>+IF(A5&gt;0,+B4+1,0)</f>
        <v>2</v>
      </c>
      <c r="C5" s="75">
        <f>IF(A5=0,0,'ПРЕГЛЕД ПРОЈЕКТНИХ ЗАЈМОВА'!A$4:A$4)</f>
        <v>0</v>
      </c>
      <c r="D5" s="75" t="str">
        <f>IF(A5=0,0,'ПРЕГЛЕД ПРОЈЕКТНИХ ЗАЈМОВА'!D$4:D$4)</f>
        <v/>
      </c>
      <c r="E5" s="4">
        <f>IF(A5=0,0,+'ПРЕГЛЕД ПРОЈЕКТНИХ ЗАЈМОВА'!A$6:A$6)</f>
        <v>0</v>
      </c>
      <c r="F5" s="4">
        <f>IF($A5=0,0,+VLOOKUP($A5,'ПРЕГЛЕД ДОНАЦИЈА'!$A$10:$N$15,3,FALSE))</f>
        <v>0</v>
      </c>
      <c r="G5" s="4">
        <f>IF($A5=0,0,+VLOOKUP($A5,'ПРЕГЛЕД ДОНАЦИЈА'!$A$10:$N$15,4,FALSE))</f>
        <v>0</v>
      </c>
      <c r="H5" s="4">
        <f>IF($A5=0,0,+VLOOKUP($A5,'ПРЕГЛЕД ДОНАЦИЈА'!$A$10:$N$24,5,FALSE))</f>
        <v>0</v>
      </c>
      <c r="I5" s="4">
        <f>IF($A5=0,0,+VLOOKUP($A5,'ПРЕГЛЕД ДОНАЦИЈА'!$A$10:$N$24,6,FALSE))</f>
        <v>0</v>
      </c>
      <c r="J5" s="4">
        <f>IF($A5=0,0,+VLOOKUP($A5,'ПРЕГЛЕД ДОНАЦИЈА'!$A$10:$N$24,7,FALSE))</f>
        <v>0</v>
      </c>
      <c r="K5" s="110" t="s">
        <v>761</v>
      </c>
      <c r="L5" s="74">
        <f>IF(A5=0,0,+VLOOKUP($A5,'ПРЕГЛЕД ДОНАЦИЈА'!$A$10:$N$24,COLUMN('ПРЕГЛЕД ДОНАЦИЈА'!I:I),FALSE))</f>
        <v>0</v>
      </c>
    </row>
    <row r="6" spans="1:12" ht="16.5" customHeight="1" x14ac:dyDescent="0.2">
      <c r="A6" s="4">
        <f t="shared" si="0"/>
        <v>1</v>
      </c>
      <c r="B6" s="4">
        <f>+IF(A6&gt;0,+B5+1,0)</f>
        <v>3</v>
      </c>
      <c r="C6" s="75">
        <f>IF(A6=0,0,'ПРЕГЛЕД ПРОЈЕКТНИХ ЗАЈМОВА'!A$4:A$4)</f>
        <v>0</v>
      </c>
      <c r="D6" s="75" t="str">
        <f>IF(A6=0,0,'ПРЕГЛЕД ПРОЈЕКТНИХ ЗАЈМОВА'!D$4:D$4)</f>
        <v/>
      </c>
      <c r="E6" s="4">
        <f>IF(A6=0,0,+'ПРЕГЛЕД ПРОЈЕКТНИХ ЗАЈМОВА'!A$6:A$6)</f>
        <v>0</v>
      </c>
      <c r="F6" s="4">
        <f>IF($A6=0,0,+VLOOKUP($A6,'ПРЕГЛЕД ДОНАЦИЈА'!$A$10:$N$15,3,FALSE))</f>
        <v>0</v>
      </c>
      <c r="G6" s="4">
        <f>IF($A6=0,0,+VLOOKUP($A6,'ПРЕГЛЕД ДОНАЦИЈА'!$A$10:$N$15,4,FALSE))</f>
        <v>0</v>
      </c>
      <c r="H6" s="4">
        <f>IF($A6=0,0,+VLOOKUP($A6,'ПРЕГЛЕД ДОНАЦИЈА'!$A$10:$N$24,5,FALSE))</f>
        <v>0</v>
      </c>
      <c r="I6" s="4">
        <f>IF($A6=0,0,+VLOOKUP($A6,'ПРЕГЛЕД ДОНАЦИЈА'!$A$10:$N$24,6,FALSE))</f>
        <v>0</v>
      </c>
      <c r="J6" s="4">
        <f>IF($A6=0,0,+VLOOKUP($A6,'ПРЕГЛЕД ДОНАЦИЈА'!$A$10:$N$24,7,FALSE))</f>
        <v>0</v>
      </c>
      <c r="K6" s="96" t="s">
        <v>806</v>
      </c>
      <c r="L6" s="74">
        <f>IF(A6=0,0,+VLOOKUP($A6,'ПРЕГЛЕД ДОНАЦИЈА'!$A$10:$N$24,COLUMN('ПРЕГЛЕД ДОНАЦИЈА'!J:J),FALSE))</f>
        <v>0</v>
      </c>
    </row>
    <row r="7" spans="1:12" ht="16.5" customHeight="1" x14ac:dyDescent="0.2">
      <c r="A7" s="4">
        <f>+A5</f>
        <v>1</v>
      </c>
      <c r="B7" s="4">
        <f>+IF(A7&gt;0,+B5+1,0)</f>
        <v>3</v>
      </c>
      <c r="C7" s="75">
        <f>IF(A7=0,0,'ПРЕГЛЕД ПРОЈЕКТНИХ ЗАЈМОВА'!A$4:A$4)</f>
        <v>0</v>
      </c>
      <c r="D7" s="75" t="str">
        <f>IF(A7=0,0,'ПРЕГЛЕД ПРОЈЕКТНИХ ЗАЈМОВА'!D$4:D$4)</f>
        <v/>
      </c>
      <c r="E7" s="4">
        <f>IF(A7=0,0,+'ПРЕГЛЕД ПРОЈЕКТНИХ ЗАЈМОВА'!A$6:A$6)</f>
        <v>0</v>
      </c>
      <c r="F7" s="4">
        <f>IF($A7=0,0,+VLOOKUP($A7,'ПРЕГЛЕД ДОНАЦИЈА'!$A$10:$N$24,3,FALSE))</f>
        <v>0</v>
      </c>
      <c r="G7" s="4">
        <f>IF($A7=0,0,+VLOOKUP($A7,'ПРЕГЛЕД ДОНАЦИЈА'!$A$10:$N$24,4,FALSE))</f>
        <v>0</v>
      </c>
      <c r="H7" s="4">
        <f>IF($A7=0,0,+VLOOKUP($A7,'ПРЕГЛЕД ДОНАЦИЈА'!$A$10:$N$24,5,FALSE))</f>
        <v>0</v>
      </c>
      <c r="I7" s="4">
        <f>IF($A7=0,0,+VLOOKUP($A7,'ПРЕГЛЕД ДОНАЦИЈА'!$A$10:$N$24,6,FALSE))</f>
        <v>0</v>
      </c>
      <c r="J7" s="4">
        <f>IF($A7=0,0,+VLOOKUP($A7,'ПРЕГЛЕД ДОНАЦИЈА'!$A$10:$N$24,7,FALSE))</f>
        <v>0</v>
      </c>
      <c r="K7" s="95" t="s">
        <v>813</v>
      </c>
      <c r="L7" s="74">
        <f>IF(A7=0,0,+VLOOKUP($A7,'ПРЕГЛЕД ДОНАЦИЈА'!$A$10:$N$24,COLUMN('ПРЕГЛЕД ДОНАЦИЈА'!K:K),FALSE))</f>
        <v>0</v>
      </c>
    </row>
    <row r="8" spans="1:12" x14ac:dyDescent="0.2">
      <c r="A8" s="4">
        <f t="shared" si="0"/>
        <v>1</v>
      </c>
      <c r="B8" s="4">
        <f t="shared" ref="B8" si="1">+IF(A8&gt;0,+B7+1,0)</f>
        <v>4</v>
      </c>
      <c r="C8" s="75">
        <f>IF(A8=0,0,'ПРЕГЛЕД ПРОЈЕКТНИХ ЗАЈМОВА'!A$4:A$4)</f>
        <v>0</v>
      </c>
      <c r="D8" s="75" t="str">
        <f>IF(A8=0,0,'ПРЕГЛЕД ПРОЈЕКТНИХ ЗАЈМОВА'!D$4:D$4)</f>
        <v/>
      </c>
      <c r="E8" s="4">
        <f>IF(A8=0,0,+'ПРЕГЛЕД ПРОЈЕКТНИХ ЗАЈМОВА'!A$6:A$6)</f>
        <v>0</v>
      </c>
      <c r="F8" s="4">
        <f>IF($A8=0,0,+VLOOKUP($A8,'ПРЕГЛЕД ДОНАЦИЈА'!$A$10:$N$24,3,FALSE))</f>
        <v>0</v>
      </c>
      <c r="G8" s="4">
        <f>IF($A8=0,0,+VLOOKUP($A8,'ПРЕГЛЕД ДОНАЦИЈА'!$A$10:$N$24,4,FALSE))</f>
        <v>0</v>
      </c>
      <c r="H8" s="4">
        <f>IF($A8=0,0,+VLOOKUP($A8,'ПРЕГЛЕД ДОНАЦИЈА'!$A$10:$N$24,5,FALSE))</f>
        <v>0</v>
      </c>
      <c r="I8" s="4">
        <f>IF($A8=0,0,+VLOOKUP($A8,'ПРЕГЛЕД ДОНАЦИЈА'!$A$10:$N$24,6,FALSE))</f>
        <v>0</v>
      </c>
      <c r="J8" s="4">
        <f>IF($A8=0,0,+VLOOKUP($A8,'ПРЕГЛЕД ДОНАЦИЈА'!$A$10:$N$24,7,FALSE))</f>
        <v>0</v>
      </c>
      <c r="K8" s="76">
        <v>2023</v>
      </c>
      <c r="L8" s="74">
        <f>IF(A8=0,0,+VLOOKUP($A8,'ПРЕГЛЕД ДОНАЦИЈА'!$A$10:$N$24,COLUMN('ПРЕГЛЕД ДОНАЦИЈА'!L:L),FALSE))</f>
        <v>0</v>
      </c>
    </row>
    <row r="9" spans="1:12" x14ac:dyDescent="0.2">
      <c r="A9" s="4">
        <f>+A8</f>
        <v>1</v>
      </c>
      <c r="B9" s="4">
        <f>+IF(A9&gt;0,+B8+1,0)</f>
        <v>5</v>
      </c>
      <c r="C9" s="75">
        <f>IF(A9=0,0,'ПРЕГЛЕД ПРОЈЕКТНИХ ЗАЈМОВА'!A$4:A$4)</f>
        <v>0</v>
      </c>
      <c r="D9" s="75" t="str">
        <f>IF(A9=0,0,'ПРЕГЛЕД ПРОЈЕКТНИХ ЗАЈМОВА'!D$4:D$4)</f>
        <v/>
      </c>
      <c r="E9" s="4">
        <f>IF(A9=0,0,+'ПРЕГЛЕД ПРОЈЕКТНИХ ЗАЈМОВА'!A$6:A$6)</f>
        <v>0</v>
      </c>
      <c r="F9" s="4">
        <f>IF($A9=0,0,+VLOOKUP($A9,'ПРЕГЛЕД ДОНАЦИЈА'!$A$10:$N$24,3,FALSE))</f>
        <v>0</v>
      </c>
      <c r="G9" s="4">
        <f>IF($A9=0,0,+VLOOKUP($A9,'ПРЕГЛЕД ДОНАЦИЈА'!$A$10:$N$24,4,FALSE))</f>
        <v>0</v>
      </c>
      <c r="H9" s="4">
        <f>IF($A9=0,0,+VLOOKUP($A9,'ПРЕГЛЕД ДОНАЦИЈА'!$A$10:$N$24,5,FALSE))</f>
        <v>0</v>
      </c>
      <c r="I9" s="4">
        <f>IF($A9=0,0,+VLOOKUP($A9,'ПРЕГЛЕД ДОНАЦИЈА'!$A$10:$N$24,6,FALSE))</f>
        <v>0</v>
      </c>
      <c r="J9" s="4">
        <f>IF($A9=0,0,+VLOOKUP($A9,'ПРЕГЛЕД ДОНАЦИЈА'!$A$10:$N$24,7,FALSE))</f>
        <v>0</v>
      </c>
      <c r="K9" s="76">
        <v>2024</v>
      </c>
      <c r="L9" s="74">
        <f>IF(A9=0,0,+VLOOKUP($A9,'ПРЕГЛЕД ДОНАЦИЈА'!$A$10:$N$24,COLUMN('ПРЕГЛЕД ДОНАЦИЈА'!M:M),FALSE))</f>
        <v>0</v>
      </c>
    </row>
    <row r="10" spans="1:12" x14ac:dyDescent="0.2">
      <c r="A10" s="4">
        <f t="shared" ref="A10:A11" si="2">+A9</f>
        <v>1</v>
      </c>
      <c r="B10" s="4">
        <f t="shared" ref="B10:B48" si="3">+IF(A10&gt;0,+B9+1,0)</f>
        <v>6</v>
      </c>
      <c r="C10" s="75">
        <f>IF(A10=0,0,'ПРЕГЛЕД ПРОЈЕКТНИХ ЗАЈМОВА'!A$4:A$4)</f>
        <v>0</v>
      </c>
      <c r="D10" s="75" t="str">
        <f>IF(A10=0,0,'ПРЕГЛЕД ПРОЈЕКТНИХ ЗАЈМОВА'!D$4:D$4)</f>
        <v/>
      </c>
      <c r="E10" s="4">
        <f>IF(A10=0,0,+'ПРЕГЛЕД ПРОЈЕКТНИХ ЗАЈМОВА'!A$6:A$6)</f>
        <v>0</v>
      </c>
      <c r="F10" s="4">
        <f>IF($A10=0,0,+VLOOKUP($A10,'ПРЕГЛЕД ДОНАЦИЈА'!$A$10:$N$24,3,FALSE))</f>
        <v>0</v>
      </c>
      <c r="G10" s="4">
        <f>IF($A10=0,0,+VLOOKUP($A10,'ПРЕГЛЕД ДОНАЦИЈА'!$A$10:$N$24,4,FALSE))</f>
        <v>0</v>
      </c>
      <c r="H10" s="4">
        <f>IF($A10=0,0,+VLOOKUP($A10,'ПРЕГЛЕД ДОНАЦИЈА'!$A$10:$N$24,5,FALSE))</f>
        <v>0</v>
      </c>
      <c r="I10" s="4">
        <f>IF($A10=0,0,+VLOOKUP($A10,'ПРЕГЛЕД ДОНАЦИЈА'!$A$10:$N$24,6,FALSE))</f>
        <v>0</v>
      </c>
      <c r="J10" s="4">
        <f>IF($A10=0,0,+VLOOKUP($A10,'ПРЕГЛЕД ДОНАЦИЈА'!$A$10:$N$24,7,FALSE))</f>
        <v>0</v>
      </c>
      <c r="K10" s="76">
        <v>2025</v>
      </c>
      <c r="L10" s="74">
        <f>IF(A10=0,0,+VLOOKUP($A10,'ПРЕГЛЕД ДОНАЦИЈА'!$A$10:$N$24,COLUMN('ПРЕГЛЕД ДОНАЦИЈА'!N:N),FALSE))</f>
        <v>0</v>
      </c>
    </row>
    <row r="11" spans="1:12" x14ac:dyDescent="0.2">
      <c r="A11" s="4">
        <f t="shared" si="2"/>
        <v>1</v>
      </c>
      <c r="B11" s="4">
        <f t="shared" ref="B11" si="4">+IF(A11&gt;0,+B10+1,0)</f>
        <v>7</v>
      </c>
      <c r="C11" s="75">
        <f>IF(A11=0,0,'ПРЕГЛЕД ПРОЈЕКТНИХ ЗАЈМОВА'!A$4:A$4)</f>
        <v>0</v>
      </c>
      <c r="D11" s="75" t="str">
        <f>IF(A11=0,0,'ПРЕГЛЕД ПРОЈЕКТНИХ ЗАЈМОВА'!D$4:D$4)</f>
        <v/>
      </c>
      <c r="E11" s="4">
        <f>IF(A11=0,0,+'ПРЕГЛЕД ПРОЈЕКТНИХ ЗАЈМОВА'!A$6:A$6)</f>
        <v>0</v>
      </c>
      <c r="F11" s="4">
        <f>IF($A11=0,0,+VLOOKUP($A11,'ПРЕГЛЕД ДОНАЦИЈА'!$A$10:$N$24,3,FALSE))</f>
        <v>0</v>
      </c>
      <c r="G11" s="4">
        <f>IF($A11=0,0,+VLOOKUP($A11,'ПРЕГЛЕД ДОНАЦИЈА'!$A$10:$N$24,4,FALSE))</f>
        <v>0</v>
      </c>
      <c r="H11" s="4">
        <f>IF($A11=0,0,+VLOOKUP($A11,'ПРЕГЛЕД ДОНАЦИЈА'!$A$10:$N$24,5,FALSE))</f>
        <v>0</v>
      </c>
      <c r="I11" s="4">
        <f>IF($A11=0,0,+VLOOKUP($A11,'ПРЕГЛЕД ДОНАЦИЈА'!$A$10:$N$24,6,FALSE))</f>
        <v>0</v>
      </c>
      <c r="J11" s="4">
        <f>IF($A11=0,0,+VLOOKUP($A11,'ПРЕГЛЕД ДОНАЦИЈА'!$A$10:$N$24,7,FALSE))</f>
        <v>0</v>
      </c>
      <c r="K11" s="76" t="s">
        <v>812</v>
      </c>
      <c r="L11" s="74">
        <f>IF(A11=0,0,+VLOOKUP($A11,'ПРЕГЛЕД ДОНАЦИЈА'!$A$10:$P$24,COLUMN('ПРЕГЛЕД ДОНАЦИЈА'!O:O),FALSE))</f>
        <v>0</v>
      </c>
    </row>
    <row r="12" spans="1:12" x14ac:dyDescent="0.2">
      <c r="A12" s="78">
        <f>IF(MAX(A$4:A10)+1&gt;A$1,0,A4+1)</f>
        <v>0</v>
      </c>
      <c r="B12" s="4">
        <f>+IF(A12&gt;0,+B10+1,0)</f>
        <v>0</v>
      </c>
      <c r="C12" s="75">
        <f>IF(A12=0,0,'ПРЕГЛЕД ПРОЈЕКТНИХ ЗАЈМОВА'!A$4:A$4)</f>
        <v>0</v>
      </c>
      <c r="D12" s="75">
        <f>IF(A12=0,0,'ПРЕГЛЕД ПРОЈЕКТНИХ ЗАЈМОВА'!D$4:D$4)</f>
        <v>0</v>
      </c>
      <c r="E12" s="4">
        <f>IF(A12=0,0,+'ПРЕГЛЕД ПРОЈЕКТНИХ ЗАЈМОВА'!A$6:A$6)</f>
        <v>0</v>
      </c>
      <c r="F12" s="4">
        <f>IF($A12=0,0,+VLOOKUP($A12,'ПРЕГЛЕД ДОНАЦИЈА'!$A$10:$N$24,3,FALSE))</f>
        <v>0</v>
      </c>
      <c r="G12" s="4">
        <f>IF($A12=0,0,+VLOOKUP($A12,'ПРЕГЛЕД ДОНАЦИЈА'!$A$10:$N$24,4,FALSE))</f>
        <v>0</v>
      </c>
      <c r="H12" s="4">
        <f>IF($A12=0,0,+VLOOKUP($A12,'ПРЕГЛЕД ДОНАЦИЈА'!$A$10:$N$24,5,FALSE))</f>
        <v>0</v>
      </c>
      <c r="I12" s="4">
        <f>IF($A12=0,0,+VLOOKUP($A12,'ПРЕГЛЕД ДОНАЦИЈА'!$A$10:$N$24,6,FALSE))</f>
        <v>0</v>
      </c>
      <c r="J12" s="4">
        <f>IF($A12=0,0,+VLOOKUP($A12,'ПРЕГЛЕД ДОНАЦИЈА'!$A$10:$N$24,7,FALSE))</f>
        <v>0</v>
      </c>
      <c r="K12" s="95" t="s">
        <v>655</v>
      </c>
      <c r="L12" s="74">
        <f>IF(A12=0,0,+VLOOKUP($A12,'ПРЕГЛЕД ДОНАЦИЈА'!$A$10:$N$24,COLUMN('ПРЕГЛЕД ДОНАЦИЈА'!H:H),FALSE))</f>
        <v>0</v>
      </c>
    </row>
    <row r="13" spans="1:12" x14ac:dyDescent="0.2">
      <c r="A13" s="4">
        <f t="shared" ref="A13:A75" si="5">+A12</f>
        <v>0</v>
      </c>
      <c r="B13" s="4">
        <f t="shared" si="3"/>
        <v>0</v>
      </c>
      <c r="C13" s="75">
        <f>IF(A13=0,0,'ПРЕГЛЕД ПРОЈЕКТНИХ ЗАЈМОВА'!A$4:A$4)</f>
        <v>0</v>
      </c>
      <c r="D13" s="75">
        <f>IF(A13=0,0,'ПРЕГЛЕД ПРОЈЕКТНИХ ЗАЈМОВА'!D$4:D$4)</f>
        <v>0</v>
      </c>
      <c r="E13" s="4">
        <f>IF(A13=0,0,+'ПРЕГЛЕД ПРОЈЕКТНИХ ЗАЈМОВА'!A$6:A$6)</f>
        <v>0</v>
      </c>
      <c r="F13" s="4">
        <f>IF($A13=0,0,+VLOOKUP($A13,'ПРЕГЛЕД ДОНАЦИЈА'!$A$10:$N$24,3,FALSE))</f>
        <v>0</v>
      </c>
      <c r="G13" s="4">
        <f>IF($A13=0,0,+VLOOKUP($A13,'ПРЕГЛЕД ДОНАЦИЈА'!$A$10:$N$24,4,FALSE))</f>
        <v>0</v>
      </c>
      <c r="H13" s="4">
        <f>IF($A13=0,0,+VLOOKUP($A13,'ПРЕГЛЕД ДОНАЦИЈА'!$A$10:$N$24,5,FALSE))</f>
        <v>0</v>
      </c>
      <c r="I13" s="4">
        <f>IF($A13=0,0,+VLOOKUP($A13,'ПРЕГЛЕД ДОНАЦИЈА'!$A$10:$N$24,6,FALSE))</f>
        <v>0</v>
      </c>
      <c r="J13" s="4">
        <f>IF($A13=0,0,+VLOOKUP($A13,'ПРЕГЛЕД ДОНАЦИЈА'!$A$10:$N$24,7,FALSE))</f>
        <v>0</v>
      </c>
      <c r="K13" s="110" t="s">
        <v>761</v>
      </c>
      <c r="L13" s="74">
        <f>IF(A13=0,0,+VLOOKUP($A13,'ПРЕГЛЕД ДОНАЦИЈА'!$A$10:$N$24,COLUMN('ПРЕГЛЕД ДОНАЦИЈА'!I:I),FALSE))</f>
        <v>0</v>
      </c>
    </row>
    <row r="14" spans="1:12" x14ac:dyDescent="0.2">
      <c r="A14" s="4">
        <f t="shared" si="5"/>
        <v>0</v>
      </c>
      <c r="B14" s="4">
        <f t="shared" si="3"/>
        <v>0</v>
      </c>
      <c r="C14" s="75">
        <f>IF(A14=0,0,'ПРЕГЛЕД ПРОЈЕКТНИХ ЗАЈМОВА'!A$4:A$4)</f>
        <v>0</v>
      </c>
      <c r="D14" s="75">
        <f>IF(A14=0,0,'ПРЕГЛЕД ПРОЈЕКТНИХ ЗАЈМОВА'!D$4:D$4)</f>
        <v>0</v>
      </c>
      <c r="E14" s="4">
        <f>IF(A14=0,0,+'ПРЕГЛЕД ПРОЈЕКТНИХ ЗАЈМОВА'!A$6:A$6)</f>
        <v>0</v>
      </c>
      <c r="F14" s="4">
        <f>IF($A14=0,0,+VLOOKUP($A14,'ПРЕГЛЕД ДОНАЦИЈА'!$A$10:$N$24,3,FALSE))</f>
        <v>0</v>
      </c>
      <c r="G14" s="4">
        <f>IF($A14=0,0,+VLOOKUP($A14,'ПРЕГЛЕД ДОНАЦИЈА'!$A$10:$N$24,4,FALSE))</f>
        <v>0</v>
      </c>
      <c r="H14" s="4">
        <f>IF($A14=0,0,+VLOOKUP($A14,'ПРЕГЛЕД ДОНАЦИЈА'!$A$10:$N$24,5,FALSE))</f>
        <v>0</v>
      </c>
      <c r="I14" s="4">
        <f>IF($A14=0,0,+VLOOKUP($A14,'ПРЕГЛЕД ДОНАЦИЈА'!$A$10:$N$24,6,FALSE))</f>
        <v>0</v>
      </c>
      <c r="J14" s="4">
        <f>IF($A14=0,0,+VLOOKUP($A14,'ПРЕГЛЕД ДОНАЦИЈА'!$A$10:$N$24,7,FALSE))</f>
        <v>0</v>
      </c>
      <c r="K14" s="96" t="s">
        <v>806</v>
      </c>
      <c r="L14" s="74">
        <f>IF(A14=0,0,+VLOOKUP($A14,'ПРЕГЛЕД ДОНАЦИЈА'!$A$10:$N$24,COLUMN('ПРЕГЛЕД ДОНАЦИЈА'!J:J),FALSE))</f>
        <v>0</v>
      </c>
    </row>
    <row r="15" spans="1:12" x14ac:dyDescent="0.2">
      <c r="A15" s="4">
        <f t="shared" ref="A15" si="6">+A13</f>
        <v>0</v>
      </c>
      <c r="B15" s="4">
        <f t="shared" si="3"/>
        <v>0</v>
      </c>
      <c r="C15" s="75">
        <f>IF(A15=0,0,'ПРЕГЛЕД ПРОЈЕКТНИХ ЗАЈМОВА'!A$4:A$4)</f>
        <v>0</v>
      </c>
      <c r="D15" s="75">
        <f>IF(A15=0,0,'ПРЕГЛЕД ПРОЈЕКТНИХ ЗАЈМОВА'!D$4:D$4)</f>
        <v>0</v>
      </c>
      <c r="E15" s="4">
        <f>IF(A15=0,0,+'ПРЕГЛЕД ПРОЈЕКТНИХ ЗАЈМОВА'!A$6:A$6)</f>
        <v>0</v>
      </c>
      <c r="F15" s="4">
        <f>IF($A15=0,0,+VLOOKUP($A15,'ПРЕГЛЕД ДОНАЦИЈА'!$A$10:$N$24,3,FALSE))</f>
        <v>0</v>
      </c>
      <c r="G15" s="4">
        <f>IF($A15=0,0,+VLOOKUP($A15,'ПРЕГЛЕД ДОНАЦИЈА'!$A$10:$N$24,4,FALSE))</f>
        <v>0</v>
      </c>
      <c r="H15" s="4">
        <f>IF($A15=0,0,+VLOOKUP($A15,'ПРЕГЛЕД ДОНАЦИЈА'!$A$10:$N$24,5,FALSE))</f>
        <v>0</v>
      </c>
      <c r="I15" s="4">
        <f>IF($A15=0,0,+VLOOKUP($A15,'ПРЕГЛЕД ДОНАЦИЈА'!$A$10:$N$24,6,FALSE))</f>
        <v>0</v>
      </c>
      <c r="J15" s="4">
        <f>IF($A15=0,0,+VLOOKUP($A15,'ПРЕГЛЕД ДОНАЦИЈА'!$A$10:$N$24,7,FALSE))</f>
        <v>0</v>
      </c>
      <c r="K15" s="95" t="s">
        <v>813</v>
      </c>
      <c r="L15" s="74">
        <f>IF(A15=0,0,+VLOOKUP($A15,'ПРЕГЛЕД ДОНАЦИЈА'!$A$10:$N$24,COLUMN('ПРЕГЛЕД ДОНАЦИЈА'!K:K),FALSE))</f>
        <v>0</v>
      </c>
    </row>
    <row r="16" spans="1:12" x14ac:dyDescent="0.2">
      <c r="A16" s="4">
        <f t="shared" si="5"/>
        <v>0</v>
      </c>
      <c r="B16" s="4">
        <f t="shared" si="3"/>
        <v>0</v>
      </c>
      <c r="C16" s="75">
        <f>IF(A16=0,0,'ПРЕГЛЕД ПРОЈЕКТНИХ ЗАЈМОВА'!A$4:A$4)</f>
        <v>0</v>
      </c>
      <c r="D16" s="75">
        <f>IF(A16=0,0,'ПРЕГЛЕД ПРОЈЕКТНИХ ЗАЈМОВА'!D$4:D$4)</f>
        <v>0</v>
      </c>
      <c r="E16" s="4">
        <f>IF(A16=0,0,+'ПРЕГЛЕД ПРОЈЕКТНИХ ЗАЈМОВА'!A$6:A$6)</f>
        <v>0</v>
      </c>
      <c r="F16" s="4">
        <f>IF($A16=0,0,+VLOOKUP($A16,'ПРЕГЛЕД ДОНАЦИЈА'!$A$10:$N$24,3,FALSE))</f>
        <v>0</v>
      </c>
      <c r="G16" s="4">
        <f>IF($A16=0,0,+VLOOKUP($A16,'ПРЕГЛЕД ДОНАЦИЈА'!$A$10:$N$24,4,FALSE))</f>
        <v>0</v>
      </c>
      <c r="H16" s="4">
        <f>IF($A16=0,0,+VLOOKUP($A16,'ПРЕГЛЕД ДОНАЦИЈА'!$A$10:$N$24,5,FALSE))</f>
        <v>0</v>
      </c>
      <c r="I16" s="4">
        <f>IF($A16=0,0,+VLOOKUP($A16,'ПРЕГЛЕД ДОНАЦИЈА'!$A$10:$N$24,6,FALSE))</f>
        <v>0</v>
      </c>
      <c r="J16" s="4">
        <f>IF($A16=0,0,+VLOOKUP($A16,'ПРЕГЛЕД ДОНАЦИЈА'!$A$10:$N$24,7,FALSE))</f>
        <v>0</v>
      </c>
      <c r="K16" s="76">
        <v>2023</v>
      </c>
      <c r="L16" s="74">
        <f>IF(A16=0,0,+VLOOKUP($A16,'ПРЕГЛЕД ДОНАЦИЈА'!$A$10:$N$24,COLUMN('ПРЕГЛЕД ДОНАЦИЈА'!L:L),FALSE))</f>
        <v>0</v>
      </c>
    </row>
    <row r="17" spans="1:12" x14ac:dyDescent="0.2">
      <c r="A17" s="4">
        <f t="shared" si="5"/>
        <v>0</v>
      </c>
      <c r="B17" s="4">
        <f t="shared" si="3"/>
        <v>0</v>
      </c>
      <c r="C17" s="75">
        <f>IF(A17=0,0,'ПРЕГЛЕД ПРОЈЕКТНИХ ЗАЈМОВА'!A$4:A$4)</f>
        <v>0</v>
      </c>
      <c r="D17" s="75">
        <f>IF(A17=0,0,'ПРЕГЛЕД ПРОЈЕКТНИХ ЗАЈМОВА'!D$4:D$4)</f>
        <v>0</v>
      </c>
      <c r="E17" s="4">
        <f>IF(A17=0,0,+'ПРЕГЛЕД ПРОЈЕКТНИХ ЗАЈМОВА'!A$6:A$6)</f>
        <v>0</v>
      </c>
      <c r="F17" s="4">
        <f>IF($A17=0,0,+VLOOKUP($A17,'ПРЕГЛЕД ДОНАЦИЈА'!$A$10:$N$24,3,FALSE))</f>
        <v>0</v>
      </c>
      <c r="G17" s="4">
        <f>IF($A17=0,0,+VLOOKUP($A17,'ПРЕГЛЕД ДОНАЦИЈА'!$A$10:$N$24,4,FALSE))</f>
        <v>0</v>
      </c>
      <c r="H17" s="4">
        <f>IF($A17=0,0,+VLOOKUP($A17,'ПРЕГЛЕД ДОНАЦИЈА'!$A$10:$N$24,5,FALSE))</f>
        <v>0</v>
      </c>
      <c r="I17" s="4">
        <f>IF($A17=0,0,+VLOOKUP($A17,'ПРЕГЛЕД ДОНАЦИЈА'!$A$10:$N$24,6,FALSE))</f>
        <v>0</v>
      </c>
      <c r="J17" s="4">
        <f>IF($A17=0,0,+VLOOKUP($A17,'ПРЕГЛЕД ДОНАЦИЈА'!$A$10:$N$24,7,FALSE))</f>
        <v>0</v>
      </c>
      <c r="K17" s="76">
        <v>2024</v>
      </c>
      <c r="L17" s="74">
        <f>IF(A17=0,0,+VLOOKUP($A17,'ПРЕГЛЕД ДОНАЦИЈА'!$A$10:$N$24,COLUMN('ПРЕГЛЕД ДОНАЦИЈА'!M:M),FALSE))</f>
        <v>0</v>
      </c>
    </row>
    <row r="18" spans="1:12" x14ac:dyDescent="0.2">
      <c r="A18" s="4">
        <f t="shared" si="5"/>
        <v>0</v>
      </c>
      <c r="B18" s="4">
        <f t="shared" si="3"/>
        <v>0</v>
      </c>
      <c r="C18" s="75">
        <f>IF(A18=0,0,'ПРЕГЛЕД ПРОЈЕКТНИХ ЗАЈМОВА'!A$4:A$4)</f>
        <v>0</v>
      </c>
      <c r="D18" s="75">
        <f>IF(A18=0,0,'ПРЕГЛЕД ПРОЈЕКТНИХ ЗАЈМОВА'!D$4:D$4)</f>
        <v>0</v>
      </c>
      <c r="E18" s="4">
        <f>IF(A18=0,0,+'ПРЕГЛЕД ПРОЈЕКТНИХ ЗАЈМОВА'!A$6:A$6)</f>
        <v>0</v>
      </c>
      <c r="F18" s="4">
        <f>IF($A18=0,0,+VLOOKUP($A18,'ПРЕГЛЕД ДОНАЦИЈА'!$A$10:$N$24,3,FALSE))</f>
        <v>0</v>
      </c>
      <c r="G18" s="4">
        <f>IF($A18=0,0,+VLOOKUP($A18,'ПРЕГЛЕД ДОНАЦИЈА'!$A$10:$N$24,4,FALSE))</f>
        <v>0</v>
      </c>
      <c r="H18" s="4">
        <f>IF($A18=0,0,+VLOOKUP($A18,'ПРЕГЛЕД ДОНАЦИЈА'!$A$10:$N$24,5,FALSE))</f>
        <v>0</v>
      </c>
      <c r="I18" s="4">
        <f>IF($A18=0,0,+VLOOKUP($A18,'ПРЕГЛЕД ДОНАЦИЈА'!$A$10:$N$24,5,FALSE))</f>
        <v>0</v>
      </c>
      <c r="J18" s="4">
        <f>IF($A18=0,0,+VLOOKUP($A18,'ПРЕГЛЕД ДОНАЦИЈА'!$A$10:$N$24,7,FALSE))</f>
        <v>0</v>
      </c>
      <c r="K18" s="76">
        <v>2025</v>
      </c>
      <c r="L18" s="74">
        <f>IF(A18=0,0,+VLOOKUP($A18,'ПРЕГЛЕД ДОНАЦИЈА'!$A$10:$N$24,COLUMN('ПРЕГЛЕД ДОНАЦИЈА'!N:N),FALSE))</f>
        <v>0</v>
      </c>
    </row>
    <row r="19" spans="1:12" x14ac:dyDescent="0.2">
      <c r="A19" s="4">
        <f t="shared" si="5"/>
        <v>0</v>
      </c>
      <c r="B19" s="4">
        <f t="shared" si="3"/>
        <v>0</v>
      </c>
      <c r="C19" s="75">
        <f>IF(A19=0,0,'ПРЕГЛЕД ПРОЈЕКТНИХ ЗАЈМОВА'!A$4:A$4)</f>
        <v>0</v>
      </c>
      <c r="D19" s="75">
        <f>IF(A19=0,0,'ПРЕГЛЕД ПРОЈЕКТНИХ ЗАЈМОВА'!D$4:D$4)</f>
        <v>0</v>
      </c>
      <c r="E19" s="4">
        <f>IF(A19=0,0,+'ПРЕГЛЕД ПРОЈЕКТНИХ ЗАЈМОВА'!A$6:A$6)</f>
        <v>0</v>
      </c>
      <c r="F19" s="4">
        <f>IF($A19=0,0,+VLOOKUP($A19,'ПРЕГЛЕД ДОНАЦИЈА'!$A$10:$N$24,3,FALSE))</f>
        <v>0</v>
      </c>
      <c r="G19" s="4">
        <f>IF($A19=0,0,+VLOOKUP($A19,'ПРЕГЛЕД ДОНАЦИЈА'!$A$10:$N$24,4,FALSE))</f>
        <v>0</v>
      </c>
      <c r="H19" s="4">
        <f>IF($A19=0,0,+VLOOKUP($A19,'ПРЕГЛЕД ДОНАЦИЈА'!$A$10:$N$24,5,FALSE))</f>
        <v>0</v>
      </c>
      <c r="I19" s="4">
        <f>IF($A19=0,0,+VLOOKUP($A19,'ПРЕГЛЕД ДОНАЦИЈА'!$A$10:$N$24,5,FALSE))</f>
        <v>0</v>
      </c>
      <c r="J19" s="4">
        <f>IF($A19=0,0,+VLOOKUP($A19,'ПРЕГЛЕД ДОНАЦИЈА'!$A$10:$N$24,7,FALSE))</f>
        <v>0</v>
      </c>
      <c r="K19" s="76" t="s">
        <v>812</v>
      </c>
      <c r="L19" s="74">
        <f>IF(A19=0,0,+VLOOKUP($A19,'ПРЕГЛЕД ДОНАЦИЈА'!$A$10:$P$24,COLUMN('ПРЕГЛЕД ДОНАЦИЈА'!O:O),FALSE))</f>
        <v>0</v>
      </c>
    </row>
    <row r="20" spans="1:12" x14ac:dyDescent="0.2">
      <c r="A20" s="78">
        <f>IF(MAX(A$4:A18)+1&gt;A$1,0,A12+1)</f>
        <v>0</v>
      </c>
      <c r="B20" s="4">
        <f>+IF(A20&gt;0,+B19+1,0)</f>
        <v>0</v>
      </c>
      <c r="C20" s="75">
        <f>IF(A20=0,0,'ПРЕГЛЕД ПРОЈЕКТНИХ ЗАЈМОВА'!A$4:A$4)</f>
        <v>0</v>
      </c>
      <c r="D20" s="75">
        <f>IF(A20=0,0,'ПРЕГЛЕД ПРОЈЕКТНИХ ЗАЈМОВА'!D$4:D$4)</f>
        <v>0</v>
      </c>
      <c r="E20" s="4">
        <f>IF(A20=0,0,+'ПРЕГЛЕД ПРОЈЕКТНИХ ЗАЈМОВА'!A$6:A$6)</f>
        <v>0</v>
      </c>
      <c r="F20" s="4">
        <f>IF($A20=0,0,+VLOOKUP($A20,'ПРЕГЛЕД ДОНАЦИЈА'!$A$10:$N$24,3,FALSE))</f>
        <v>0</v>
      </c>
      <c r="G20" s="4">
        <f>IF($A20=0,0,+VLOOKUP($A20,'ПРЕГЛЕД ДОНАЦИЈА'!$A$10:$N$24,4,FALSE))</f>
        <v>0</v>
      </c>
      <c r="H20" s="4">
        <f>IF($A20=0,0,+VLOOKUP($A20,'ПРЕГЛЕД ДОНАЦИЈА'!$A$10:$N$24,5,FALSE))</f>
        <v>0</v>
      </c>
      <c r="I20" s="4">
        <f>IF($A20=0,0,+VLOOKUP($A20,'ПРЕГЛЕД ДОНАЦИЈА'!$A$10:$N$24,5,FALSE))</f>
        <v>0</v>
      </c>
      <c r="J20" s="4">
        <f>IF($A20=0,0,+VLOOKUP($A20,'ПРЕГЛЕД ДОНАЦИЈА'!$A$10:$N$24,7,FALSE))</f>
        <v>0</v>
      </c>
      <c r="K20" s="95" t="s">
        <v>655</v>
      </c>
      <c r="L20" s="74">
        <f>IF(A20=0,0,+VLOOKUP($A20,'ПРЕГЛЕД ДОНАЦИЈА'!$A$10:$N$24,COLUMN('ПРЕГЛЕД ДОНАЦИЈА'!H:H),FALSE))</f>
        <v>0</v>
      </c>
    </row>
    <row r="21" spans="1:12" x14ac:dyDescent="0.2">
      <c r="A21" s="4">
        <f t="shared" si="5"/>
        <v>0</v>
      </c>
      <c r="B21" s="4">
        <f t="shared" si="3"/>
        <v>0</v>
      </c>
      <c r="C21" s="75">
        <f>IF(A21=0,0,'ПРЕГЛЕД ПРОЈЕКТНИХ ЗАЈМОВА'!A$4:A$4)</f>
        <v>0</v>
      </c>
      <c r="D21" s="75">
        <f>IF(A21=0,0,'ПРЕГЛЕД ПРОЈЕКТНИХ ЗАЈМОВА'!D$4:D$4)</f>
        <v>0</v>
      </c>
      <c r="E21" s="4">
        <f>IF(A21=0,0,+'ПРЕГЛЕД ПРОЈЕКТНИХ ЗАЈМОВА'!A$6:A$6)</f>
        <v>0</v>
      </c>
      <c r="F21" s="4">
        <f>IF($A21=0,0,+VLOOKUP($A21,'ПРЕГЛЕД ДОНАЦИЈА'!$A$10:$N$24,3,FALSE))</f>
        <v>0</v>
      </c>
      <c r="G21" s="4">
        <f>IF($A21=0,0,+VLOOKUP($A21,'ПРЕГЛЕД ДОНАЦИЈА'!$A$10:$N$24,4,FALSE))</f>
        <v>0</v>
      </c>
      <c r="H21" s="4">
        <f>IF($A21=0,0,IF($A21=$A20,0,+VLOOKUP($A21,'ПРЕГЛЕД ДОНАЦИЈА'!$A$10:$N$24,5,FALSE)))</f>
        <v>0</v>
      </c>
      <c r="I21" s="4">
        <f>IF($A21=0,0,IF($A21=$A20,0,+VLOOKUP($A21,'ПРЕГЛЕД ДОНАЦИЈА'!$A$10:$N$24,6,FALSE)))</f>
        <v>0</v>
      </c>
      <c r="J21" s="4">
        <f>IF($A21=0,0,+VLOOKUP($A21,'ПРЕГЛЕД ДОНАЦИЈА'!$A$10:$N$24,7,FALSE))</f>
        <v>0</v>
      </c>
      <c r="K21" s="110" t="s">
        <v>761</v>
      </c>
      <c r="L21" s="74">
        <f>IF(A21=0,0,+VLOOKUP($A21,'ПРЕГЛЕД ДОНАЦИЈА'!$A$10:$N$24,COLUMN('ПРЕГЛЕД ДОНАЦИЈА'!I:I),FALSE))</f>
        <v>0</v>
      </c>
    </row>
    <row r="22" spans="1:12" x14ac:dyDescent="0.2">
      <c r="A22" s="4">
        <f t="shared" si="5"/>
        <v>0</v>
      </c>
      <c r="B22" s="4">
        <f t="shared" si="3"/>
        <v>0</v>
      </c>
      <c r="C22" s="75">
        <f>IF(A22=0,0,'ПРЕГЛЕД ПРОЈЕКТНИХ ЗАЈМОВА'!A$4:A$4)</f>
        <v>0</v>
      </c>
      <c r="D22" s="75">
        <f>IF(A22=0,0,'ПРЕГЛЕД ПРОЈЕКТНИХ ЗАЈМОВА'!D$4:D$4)</f>
        <v>0</v>
      </c>
      <c r="E22" s="4">
        <f>IF(A22=0,0,+'ПРЕГЛЕД ПРОЈЕКТНИХ ЗАЈМОВА'!A$6:A$6)</f>
        <v>0</v>
      </c>
      <c r="F22" s="4">
        <f>IF($A22=0,0,+VLOOKUP($A22,'ПРЕГЛЕД ДОНАЦИЈА'!$A$10:$N$24,3,FALSE))</f>
        <v>0</v>
      </c>
      <c r="G22" s="4">
        <f>IF($A22=0,0,+VLOOKUP($A22,'ПРЕГЛЕД ДОНАЦИЈА'!$A$10:$N$24,4,FALSE))</f>
        <v>0</v>
      </c>
      <c r="H22" s="4">
        <f>IF($A22=0,0,IF($A22=$A21,0,+VLOOKUP($A22,'ПРЕГЛЕД ДОНАЦИЈА'!$A$10:$N$24,5,FALSE)))</f>
        <v>0</v>
      </c>
      <c r="I22" s="4">
        <f>IF($A22=0,0,IF($A22=$A21,0,+VLOOKUP($A22,'ПРЕГЛЕД ДОНАЦИЈА'!$A$10:$N$24,6,FALSE)))</f>
        <v>0</v>
      </c>
      <c r="J22" s="4">
        <f>IF($A22=0,0,+VLOOKUP($A22,'ПРЕГЛЕД ДОНАЦИЈА'!$A$10:$N$24,7,FALSE))</f>
        <v>0</v>
      </c>
      <c r="K22" s="96" t="s">
        <v>806</v>
      </c>
      <c r="L22" s="74">
        <f>IF(A22=0,0,+VLOOKUP($A22,'ПРЕГЛЕД ДОНАЦИЈА'!$A$10:$N$24,COLUMN('ПРЕГЛЕД ДОНАЦИЈА'!J:J),FALSE))</f>
        <v>0</v>
      </c>
    </row>
    <row r="23" spans="1:12" x14ac:dyDescent="0.2">
      <c r="A23" s="4">
        <f t="shared" ref="A23" si="7">+A21</f>
        <v>0</v>
      </c>
      <c r="B23" s="4">
        <f t="shared" si="3"/>
        <v>0</v>
      </c>
      <c r="C23" s="75">
        <f>IF(A23=0,0,'ПРЕГЛЕД ПРОЈЕКТНИХ ЗАЈМОВА'!A$4:A$4)</f>
        <v>0</v>
      </c>
      <c r="D23" s="75">
        <f>IF(A23=0,0,'ПРЕГЛЕД ПРОЈЕКТНИХ ЗАЈМОВА'!D$4:D$4)</f>
        <v>0</v>
      </c>
      <c r="E23" s="4">
        <f>IF(A23=0,0,+'ПРЕГЛЕД ПРОЈЕКТНИХ ЗАЈМОВА'!A$6:A$6)</f>
        <v>0</v>
      </c>
      <c r="F23" s="4">
        <f>IF($A23=0,0,+VLOOKUP($A23,'ПРЕГЛЕД ДОНАЦИЈА'!$A$10:$N$24,3,FALSE))</f>
        <v>0</v>
      </c>
      <c r="G23" s="4">
        <f>IF($A23=0,0,+VLOOKUP($A23,'ПРЕГЛЕД ДОНАЦИЈА'!$A$10:$N$24,4,FALSE))</f>
        <v>0</v>
      </c>
      <c r="H23" s="4">
        <f>IF($A23=0,0,IF($A23=$A22,0,+VLOOKUP($A23,'ПРЕГЛЕД ДОНАЦИЈА'!$A$10:$N$24,5,FALSE)))</f>
        <v>0</v>
      </c>
      <c r="I23" s="4">
        <f>IF($A23=0,0,IF($A23=$A22,0,+VLOOKUP($A23,'ПРЕГЛЕД ДОНАЦИЈА'!$A$10:$N$24,6,FALSE)))</f>
        <v>0</v>
      </c>
      <c r="J23" s="4">
        <f>IF($A23=0,0,+VLOOKUP($A23,'ПРЕГЛЕД ДОНАЦИЈА'!$A$10:$N$24,7,FALSE))</f>
        <v>0</v>
      </c>
      <c r="K23" s="95" t="s">
        <v>813</v>
      </c>
      <c r="L23" s="74">
        <f>IF(A23=0,0,+VLOOKUP($A23,'ПРЕГЛЕД ДОНАЦИЈА'!$A$10:$N$24,COLUMN('ПРЕГЛЕД ДОНАЦИЈА'!K:K),FALSE))</f>
        <v>0</v>
      </c>
    </row>
    <row r="24" spans="1:12" x14ac:dyDescent="0.2">
      <c r="A24" s="4">
        <f t="shared" si="5"/>
        <v>0</v>
      </c>
      <c r="B24" s="4">
        <f t="shared" si="3"/>
        <v>0</v>
      </c>
      <c r="C24" s="75">
        <f>IF(A24=0,0,'ПРЕГЛЕД ПРОЈЕКТНИХ ЗАЈМОВА'!A$4:A$4)</f>
        <v>0</v>
      </c>
      <c r="D24" s="75">
        <f>IF(A24=0,0,'ПРЕГЛЕД ПРОЈЕКТНИХ ЗАЈМОВА'!D$4:D$4)</f>
        <v>0</v>
      </c>
      <c r="E24" s="4">
        <f>IF(A24=0,0,+'ПРЕГЛЕД ПРОЈЕКТНИХ ЗАЈМОВА'!A$6:A$6)</f>
        <v>0</v>
      </c>
      <c r="F24" s="4">
        <f>IF($A24=0,0,+VLOOKUP($A24,'ПРЕГЛЕД ДОНАЦИЈА'!$A$10:$N$24,3,FALSE))</f>
        <v>0</v>
      </c>
      <c r="G24" s="4">
        <f>IF($A24=0,0,+VLOOKUP($A24,'ПРЕГЛЕД ДОНАЦИЈА'!$A$10:$N$24,4,FALSE))</f>
        <v>0</v>
      </c>
      <c r="H24" s="4">
        <f>IF($A24=0,0,IF($A24=$A23,0,+VLOOKUP($A24,'ПРЕГЛЕД ДОНАЦИЈА'!$A$10:$N$24,5,FALSE)))</f>
        <v>0</v>
      </c>
      <c r="I24" s="4">
        <f>IF($A24=0,0,IF($A24=$A23,0,+VLOOKUP($A24,'ПРЕГЛЕД ДОНАЦИЈА'!$A$10:$N$24,6,FALSE)))</f>
        <v>0</v>
      </c>
      <c r="J24" s="4">
        <f>IF($A24=0,0,+VLOOKUP($A24,'ПРЕГЛЕД ДОНАЦИЈА'!$A$10:$N$24,7,FALSE))</f>
        <v>0</v>
      </c>
      <c r="K24" s="76">
        <v>2023</v>
      </c>
      <c r="L24" s="74">
        <f>IF(A24=0,0,+VLOOKUP($A24,'ПРЕГЛЕД ДОНАЦИЈА'!$A$10:$N$24,COLUMN('ПРЕГЛЕД ДОНАЦИЈА'!L:L),FALSE))</f>
        <v>0</v>
      </c>
    </row>
    <row r="25" spans="1:12" x14ac:dyDescent="0.2">
      <c r="A25" s="4">
        <f t="shared" si="5"/>
        <v>0</v>
      </c>
      <c r="B25" s="4">
        <f t="shared" si="3"/>
        <v>0</v>
      </c>
      <c r="C25" s="75">
        <f>IF(A25=0,0,'ПРЕГЛЕД ПРОЈЕКТНИХ ЗАЈМОВА'!A$4:A$4)</f>
        <v>0</v>
      </c>
      <c r="D25" s="75">
        <f>IF(A25=0,0,'ПРЕГЛЕД ПРОЈЕКТНИХ ЗАЈМОВА'!D$4:D$4)</f>
        <v>0</v>
      </c>
      <c r="E25" s="4">
        <f>IF(A25=0,0,+'ПРЕГЛЕД ПРОЈЕКТНИХ ЗАЈМОВА'!A$6:A$6)</f>
        <v>0</v>
      </c>
      <c r="F25" s="4">
        <f>IF($A25=0,0,+VLOOKUP($A25,'ПРЕГЛЕД ДОНАЦИЈА'!$A$10:$N$24,3,FALSE))</f>
        <v>0</v>
      </c>
      <c r="G25" s="4">
        <f>IF($A25=0,0,+VLOOKUP($A25,'ПРЕГЛЕД ДОНАЦИЈА'!$A$10:$N$24,4,FALSE))</f>
        <v>0</v>
      </c>
      <c r="H25" s="4">
        <f>IF($A25=0,0,IF($A25=$A24,0,+VLOOKUP($A25,'ПРЕГЛЕД ДОНАЦИЈА'!$A$10:$N$24,5,FALSE)))</f>
        <v>0</v>
      </c>
      <c r="I25" s="4">
        <f>IF($A25=0,0,IF($A25=$A24,0,+VLOOKUP($A25,'ПРЕГЛЕД ДОНАЦИЈА'!$A$10:$N$24,6,FALSE)))</f>
        <v>0</v>
      </c>
      <c r="J25" s="4">
        <f>IF($A25=0,0,+VLOOKUP($A25,'ПРЕГЛЕД ДОНАЦИЈА'!$A$10:$N$24,7,FALSE))</f>
        <v>0</v>
      </c>
      <c r="K25" s="76">
        <v>2024</v>
      </c>
      <c r="L25" s="74">
        <f>IF(A25=0,0,+VLOOKUP($A25,'ПРЕГЛЕД ДОНАЦИЈА'!$A$10:$N$24,COLUMN('ПРЕГЛЕД ДОНАЦИЈА'!M:M),FALSE))</f>
        <v>0</v>
      </c>
    </row>
    <row r="26" spans="1:12" x14ac:dyDescent="0.2">
      <c r="A26" s="4">
        <f t="shared" si="5"/>
        <v>0</v>
      </c>
      <c r="B26" s="4">
        <f t="shared" si="3"/>
        <v>0</v>
      </c>
      <c r="C26" s="75">
        <f>IF(A26=0,0,'ПРЕГЛЕД ПРОЈЕКТНИХ ЗАЈМОВА'!A$4:A$4)</f>
        <v>0</v>
      </c>
      <c r="D26" s="75">
        <f>IF(A26=0,0,'ПРЕГЛЕД ПРОЈЕКТНИХ ЗАЈМОВА'!D$4:D$4)</f>
        <v>0</v>
      </c>
      <c r="E26" s="4">
        <f>IF(A26=0,0,+'ПРЕГЛЕД ПРОЈЕКТНИХ ЗАЈМОВА'!A$6:A$6)</f>
        <v>0</v>
      </c>
      <c r="F26" s="4">
        <f>IF($A26=0,0,+VLOOKUP($A26,'ПРЕГЛЕД ДОНАЦИЈА'!$A$10:$N$24,3,FALSE))</f>
        <v>0</v>
      </c>
      <c r="G26" s="4">
        <f>IF($A26=0,0,+VLOOKUP($A26,'ПРЕГЛЕД ДОНАЦИЈА'!$A$10:$N$24,4,FALSE))</f>
        <v>0</v>
      </c>
      <c r="H26" s="4">
        <f>IF($A26=0,0,IF($A26=$A25,0,+VLOOKUP($A26,'ПРЕГЛЕД ДОНАЦИЈА'!$A$10:$N$24,5,FALSE)))</f>
        <v>0</v>
      </c>
      <c r="I26" s="4">
        <f>IF($A26=0,0,IF($A26=$A25,0,+VLOOKUP($A26,'ПРЕГЛЕД ДОНАЦИЈА'!$A$10:$N$24,6,FALSE)))</f>
        <v>0</v>
      </c>
      <c r="J26" s="4">
        <f>IF($A26=0,0,+VLOOKUP($A26,'ПРЕГЛЕД ДОНАЦИЈА'!$A$10:$N$24,7,FALSE))</f>
        <v>0</v>
      </c>
      <c r="K26" s="76">
        <v>2025</v>
      </c>
      <c r="L26" s="74">
        <f>IF(A26=0,0,+VLOOKUP($A26,'ПРЕГЛЕД ДОНАЦИЈА'!$A$10:$N$24,COLUMN('ПРЕГЛЕД ДОНАЦИЈА'!N:N),FALSE))</f>
        <v>0</v>
      </c>
    </row>
    <row r="27" spans="1:12" x14ac:dyDescent="0.2">
      <c r="A27" s="4">
        <f t="shared" si="5"/>
        <v>0</v>
      </c>
      <c r="B27" s="4">
        <f t="shared" si="3"/>
        <v>0</v>
      </c>
      <c r="C27" s="75">
        <f>IF(A27=0,0,'ПРЕГЛЕД ПРОЈЕКТНИХ ЗАЈМОВА'!A$4:A$4)</f>
        <v>0</v>
      </c>
      <c r="D27" s="75">
        <f>IF(A27=0,0,'ПРЕГЛЕД ПРОЈЕКТНИХ ЗАЈМОВА'!D$4:D$4)</f>
        <v>0</v>
      </c>
      <c r="E27" s="4">
        <f>IF(A27=0,0,+'ПРЕГЛЕД ПРОЈЕКТНИХ ЗАЈМОВА'!A$6:A$6)</f>
        <v>0</v>
      </c>
      <c r="F27" s="4">
        <f>IF($A27=0,0,+VLOOKUP($A27,'ПРЕГЛЕД ДОНАЦИЈА'!$A$10:$N$24,3,FALSE))</f>
        <v>0</v>
      </c>
      <c r="G27" s="4">
        <f>IF($A27=0,0,+VLOOKUP($A27,'ПРЕГЛЕД ДОНАЦИЈА'!$A$10:$N$24,4,FALSE))</f>
        <v>0</v>
      </c>
      <c r="H27" s="4">
        <f>IF($A27=0,0,IF($A27=$A26,0,+VLOOKUP($A27,'ПРЕГЛЕД ДОНАЦИЈА'!$A$10:$N$24,5,FALSE)))</f>
        <v>0</v>
      </c>
      <c r="I27" s="4">
        <f>IF($A27=0,0,IF($A27=$A26,0,+VLOOKUP($A27,'ПРЕГЛЕД ДОНАЦИЈА'!$A$10:$N$24,6,FALSE)))</f>
        <v>0</v>
      </c>
      <c r="J27" s="4">
        <f>IF($A27=0,0,+VLOOKUP($A27,'ПРЕГЛЕД ДОНАЦИЈА'!$A$10:$N$24,7,FALSE))</f>
        <v>0</v>
      </c>
      <c r="K27" s="76" t="s">
        <v>812</v>
      </c>
      <c r="L27" s="74">
        <f>IF(A27=0,0,+VLOOKUP($A27,'ПРЕГЛЕД ДОНАЦИЈА'!$A$10:$P$24,COLUMN('ПРЕГЛЕД ДОНАЦИЈА'!O:O),FALSE))</f>
        <v>0</v>
      </c>
    </row>
    <row r="28" spans="1:12" x14ac:dyDescent="0.2">
      <c r="A28" s="78">
        <f>IF(MAX(A$4:A26)+1&gt;A$1,0,A20+1)</f>
        <v>0</v>
      </c>
      <c r="B28" s="4">
        <f t="shared" si="3"/>
        <v>0</v>
      </c>
      <c r="C28" s="75">
        <f>IF(A28=0,0,'ПРЕГЛЕД ПРОЈЕКТНИХ ЗАЈМОВА'!A$4:A$4)</f>
        <v>0</v>
      </c>
      <c r="D28" s="75">
        <f>IF(A28=0,0,'ПРЕГЛЕД ПРОЈЕКТНИХ ЗАЈМОВА'!D$4:D$4)</f>
        <v>0</v>
      </c>
      <c r="E28" s="4">
        <f>IF(A28=0,0,+'ПРЕГЛЕД ПРОЈЕКТНИХ ЗАЈМОВА'!A$6:A$6)</f>
        <v>0</v>
      </c>
      <c r="F28" s="4">
        <f>IF($A28=0,0,+VLOOKUP($A28,'ПРЕГЛЕД ДОНАЦИЈА'!$A$10:$N$24,3,FALSE))</f>
        <v>0</v>
      </c>
      <c r="G28" s="4">
        <f>IF($A28=0,0,+VLOOKUP($A28,'ПРЕГЛЕД ДОНАЦИЈА'!$A$10:$N$24,4,FALSE))</f>
        <v>0</v>
      </c>
      <c r="H28" s="4">
        <f>IF($A28=0,0,IF($A28=$A27,0,+VLOOKUP($A28,'ПРЕГЛЕД ДОНАЦИЈА'!$A$10:$N$24,5,FALSE)))</f>
        <v>0</v>
      </c>
      <c r="I28" s="4">
        <f>IF($A28=0,0,IF($A28=$A27,0,+VLOOKUP($A28,'ПРЕГЛЕД ДОНАЦИЈА'!$A$10:$N$24,6,FALSE)))</f>
        <v>0</v>
      </c>
      <c r="J28" s="4">
        <f>IF($A28=0,0,+VLOOKUP($A28,'ПРЕГЛЕД ДОНАЦИЈА'!$A$10:$N$24,7,FALSE))</f>
        <v>0</v>
      </c>
      <c r="K28" s="95" t="s">
        <v>655</v>
      </c>
      <c r="L28" s="74">
        <f>IF(A28=0,0,+VLOOKUP($A28,'ПРЕГЛЕД ДОНАЦИЈА'!$A$10:$N$24,COLUMN('ПРЕГЛЕД ДОНАЦИЈА'!H:H),FALSE))</f>
        <v>0</v>
      </c>
    </row>
    <row r="29" spans="1:12" x14ac:dyDescent="0.2">
      <c r="A29" s="4">
        <f t="shared" si="5"/>
        <v>0</v>
      </c>
      <c r="B29" s="4">
        <f t="shared" si="3"/>
        <v>0</v>
      </c>
      <c r="C29" s="75">
        <f>IF(A29=0,0,'ПРЕГЛЕД ПРОЈЕКТНИХ ЗАЈМОВА'!A$4:A$4)</f>
        <v>0</v>
      </c>
      <c r="D29" s="75">
        <f>IF(A29=0,0,'ПРЕГЛЕД ПРОЈЕКТНИХ ЗАЈМОВА'!D$4:D$4)</f>
        <v>0</v>
      </c>
      <c r="E29" s="4">
        <f>IF(A29=0,0,+'ПРЕГЛЕД ПРОЈЕКТНИХ ЗАЈМОВА'!A$6:A$6)</f>
        <v>0</v>
      </c>
      <c r="F29" s="4">
        <f>IF($A29=0,0,+VLOOKUP($A29,'ПРЕГЛЕД ДОНАЦИЈА'!$A$10:$N$24,3,FALSE))</f>
        <v>0</v>
      </c>
      <c r="G29" s="4">
        <f>IF($A29=0,0,+VLOOKUP($A29,'ПРЕГЛЕД ДОНАЦИЈА'!$A$10:$N$24,4,FALSE))</f>
        <v>0</v>
      </c>
      <c r="H29" s="4">
        <f>IF($A29=0,0,IF($A29=$A28,0,+VLOOKUP($A29,'ПРЕГЛЕД ДОНАЦИЈА'!$A$10:$N$24,5,FALSE)))</f>
        <v>0</v>
      </c>
      <c r="I29" s="4">
        <f>IF($A29=0,0,IF($A29=$A28,0,+VLOOKUP($A29,'ПРЕГЛЕД ДОНАЦИЈА'!$A$10:$N$24,6,FALSE)))</f>
        <v>0</v>
      </c>
      <c r="J29" s="4">
        <f>IF($A29=0,0,+VLOOKUP($A29,'ПРЕГЛЕД ДОНАЦИЈА'!$A$10:$N$24,7,FALSE))</f>
        <v>0</v>
      </c>
      <c r="K29" s="110" t="s">
        <v>761</v>
      </c>
      <c r="L29" s="74">
        <f>IF(A29=0,0,+VLOOKUP($A29,'ПРЕГЛЕД ДОНАЦИЈА'!$A$10:$N$24,COLUMN('ПРЕГЛЕД ДОНАЦИЈА'!I:I),FALSE))</f>
        <v>0</v>
      </c>
    </row>
    <row r="30" spans="1:12" x14ac:dyDescent="0.2">
      <c r="A30" s="4">
        <f t="shared" si="5"/>
        <v>0</v>
      </c>
      <c r="B30" s="4">
        <f t="shared" si="3"/>
        <v>0</v>
      </c>
      <c r="C30" s="75">
        <f>IF(A30=0,0,'ПРЕГЛЕД ПРОЈЕКТНИХ ЗАЈМОВА'!A$4:A$4)</f>
        <v>0</v>
      </c>
      <c r="D30" s="75">
        <f>IF(A30=0,0,'ПРЕГЛЕД ПРОЈЕКТНИХ ЗАЈМОВА'!D$4:D$4)</f>
        <v>0</v>
      </c>
      <c r="E30" s="4">
        <f>IF(A30=0,0,+'ПРЕГЛЕД ПРОЈЕКТНИХ ЗАЈМОВА'!A$6:A$6)</f>
        <v>0</v>
      </c>
      <c r="F30" s="4">
        <f>IF($A30=0,0,+VLOOKUP($A30,'ПРЕГЛЕД ДОНАЦИЈА'!$A$10:$N$24,3,FALSE))</f>
        <v>0</v>
      </c>
      <c r="G30" s="4">
        <f>IF($A30=0,0,+VLOOKUP($A30,'ПРЕГЛЕД ДОНАЦИЈА'!$A$10:$N$24,4,FALSE))</f>
        <v>0</v>
      </c>
      <c r="H30" s="4">
        <f>IF($A30=0,0,IF($A30=$A29,0,+VLOOKUP($A30,'ПРЕГЛЕД ДОНАЦИЈА'!$A$10:$N$24,5,FALSE)))</f>
        <v>0</v>
      </c>
      <c r="I30" s="4">
        <f>IF($A30=0,0,IF($A30=$A29,0,+VLOOKUP($A30,'ПРЕГЛЕД ДОНАЦИЈА'!$A$10:$N$24,6,FALSE)))</f>
        <v>0</v>
      </c>
      <c r="J30" s="4">
        <f>IF($A30=0,0,+VLOOKUP($A30,'ПРЕГЛЕД ДОНАЦИЈА'!$A$10:$N$24,7,FALSE))</f>
        <v>0</v>
      </c>
      <c r="K30" s="96" t="s">
        <v>806</v>
      </c>
      <c r="L30" s="74">
        <f>IF(A30=0,0,+VLOOKUP($A30,'ПРЕГЛЕД ДОНАЦИЈА'!$A$10:$N$24,COLUMN('ПРЕГЛЕД ДОНАЦИЈА'!J:J),FALSE))</f>
        <v>0</v>
      </c>
    </row>
    <row r="31" spans="1:12" x14ac:dyDescent="0.2">
      <c r="A31" s="4">
        <f t="shared" ref="A31" si="8">+A29</f>
        <v>0</v>
      </c>
      <c r="B31" s="4">
        <f t="shared" si="3"/>
        <v>0</v>
      </c>
      <c r="C31" s="75">
        <f>IF(A31=0,0,'ПРЕГЛЕД ПРОЈЕКТНИХ ЗАЈМОВА'!A$4:A$4)</f>
        <v>0</v>
      </c>
      <c r="D31" s="75">
        <f>IF(A31=0,0,'ПРЕГЛЕД ПРОЈЕКТНИХ ЗАЈМОВА'!D$4:D$4)</f>
        <v>0</v>
      </c>
      <c r="E31" s="4">
        <f>IF(A31=0,0,+'ПРЕГЛЕД ПРОЈЕКТНИХ ЗАЈМОВА'!A$6:A$6)</f>
        <v>0</v>
      </c>
      <c r="F31" s="4">
        <f>IF($A31=0,0,+VLOOKUP($A31,'ПРЕГЛЕД ДОНАЦИЈА'!$A$10:$N$24,3,FALSE))</f>
        <v>0</v>
      </c>
      <c r="G31" s="4">
        <f>IF($A31=0,0,+VLOOKUP($A31,'ПРЕГЛЕД ДОНАЦИЈА'!$A$10:$N$24,4,FALSE))</f>
        <v>0</v>
      </c>
      <c r="H31" s="4">
        <f>IF($A31=0,0,IF($A31=$A30,0,+VLOOKUP($A31,'ПРЕГЛЕД ДОНАЦИЈА'!$A$10:$N$24,5,FALSE)))</f>
        <v>0</v>
      </c>
      <c r="I31" s="4">
        <f>IF($A31=0,0,IF($A31=$A30,0,+VLOOKUP($A31,'ПРЕГЛЕД ДОНАЦИЈА'!$A$10:$N$24,6,FALSE)))</f>
        <v>0</v>
      </c>
      <c r="J31" s="4">
        <f>IF($A31=0,0,+VLOOKUP($A31,'ПРЕГЛЕД ДОНАЦИЈА'!$A$10:$N$24,7,FALSE))</f>
        <v>0</v>
      </c>
      <c r="K31" s="95" t="s">
        <v>813</v>
      </c>
      <c r="L31" s="74">
        <f>IF(A31=0,0,+VLOOKUP($A31,'ПРЕГЛЕД ДОНАЦИЈА'!$A$10:$N$24,COLUMN('ПРЕГЛЕД ДОНАЦИЈА'!K:K),FALSE))</f>
        <v>0</v>
      </c>
    </row>
    <row r="32" spans="1:12" x14ac:dyDescent="0.2">
      <c r="A32" s="4">
        <f t="shared" si="5"/>
        <v>0</v>
      </c>
      <c r="B32" s="4">
        <f t="shared" si="3"/>
        <v>0</v>
      </c>
      <c r="C32" s="75">
        <f>IF(A32=0,0,'ПРЕГЛЕД ПРОЈЕКТНИХ ЗАЈМОВА'!A$4:A$4)</f>
        <v>0</v>
      </c>
      <c r="D32" s="75">
        <f>IF(A32=0,0,'ПРЕГЛЕД ПРОЈЕКТНИХ ЗАЈМОВА'!D$4:D$4)</f>
        <v>0</v>
      </c>
      <c r="E32" s="4">
        <f>IF(A32=0,0,+'ПРЕГЛЕД ПРОЈЕКТНИХ ЗАЈМОВА'!A$6:A$6)</f>
        <v>0</v>
      </c>
      <c r="F32" s="4">
        <f>IF($A32=0,0,+VLOOKUP($A32,'ПРЕГЛЕД ДОНАЦИЈА'!$A$10:$N$24,3,FALSE))</f>
        <v>0</v>
      </c>
      <c r="G32" s="4">
        <f>IF($A32=0,0,+VLOOKUP($A32,'ПРЕГЛЕД ДОНАЦИЈА'!$A$10:$N$24,4,FALSE))</f>
        <v>0</v>
      </c>
      <c r="H32" s="4">
        <f>IF($A32=0,0,IF($A32=$A31,0,+VLOOKUP($A32,'ПРЕГЛЕД ДОНАЦИЈА'!$A$10:$N$24,5,FALSE)))</f>
        <v>0</v>
      </c>
      <c r="I32" s="4">
        <f>IF($A32=0,0,IF($A32=$A31,0,+VLOOKUP($A32,'ПРЕГЛЕД ДОНАЦИЈА'!$A$10:$N$24,6,FALSE)))</f>
        <v>0</v>
      </c>
      <c r="J32" s="4">
        <f>IF($A32=0,0,+VLOOKUP($A32,'ПРЕГЛЕД ДОНАЦИЈА'!$A$10:$N$24,7,FALSE))</f>
        <v>0</v>
      </c>
      <c r="K32" s="76">
        <v>2023</v>
      </c>
      <c r="L32" s="74">
        <f>IF(A32=0,0,+VLOOKUP($A32,'ПРЕГЛЕД ДОНАЦИЈА'!$A$10:$N$24,COLUMN('ПРЕГЛЕД ДОНАЦИЈА'!L:L),FALSE))</f>
        <v>0</v>
      </c>
    </row>
    <row r="33" spans="1:12" x14ac:dyDescent="0.2">
      <c r="A33" s="4">
        <f t="shared" si="5"/>
        <v>0</v>
      </c>
      <c r="B33" s="4">
        <f t="shared" si="3"/>
        <v>0</v>
      </c>
      <c r="C33" s="75">
        <f>IF(A33=0,0,'ПРЕГЛЕД ПРОЈЕКТНИХ ЗАЈМОВА'!A$4:A$4)</f>
        <v>0</v>
      </c>
      <c r="D33" s="75">
        <f>IF(A33=0,0,'ПРЕГЛЕД ПРОЈЕКТНИХ ЗАЈМОВА'!D$4:D$4)</f>
        <v>0</v>
      </c>
      <c r="E33" s="4">
        <f>IF(A33=0,0,+'ПРЕГЛЕД ПРОЈЕКТНИХ ЗАЈМОВА'!A$6:A$6)</f>
        <v>0</v>
      </c>
      <c r="F33" s="4">
        <f>IF($A33=0,0,+VLOOKUP($A33,'ПРЕГЛЕД ДОНАЦИЈА'!$A$10:$N$24,3,FALSE))</f>
        <v>0</v>
      </c>
      <c r="G33" s="4">
        <f>IF($A33=0,0,+VLOOKUP($A33,'ПРЕГЛЕД ДОНАЦИЈА'!$A$10:$N$24,4,FALSE))</f>
        <v>0</v>
      </c>
      <c r="H33" s="4">
        <f>IF($A33=0,0,IF($A33=$A32,0,+VLOOKUP($A33,'ПРЕГЛЕД ДОНАЦИЈА'!$A$10:$N$24,5,FALSE)))</f>
        <v>0</v>
      </c>
      <c r="I33" s="4">
        <f>IF($A33=0,0,IF($A33=$A32,0,+VLOOKUP($A33,'ПРЕГЛЕД ДОНАЦИЈА'!$A$10:$N$24,6,FALSE)))</f>
        <v>0</v>
      </c>
      <c r="J33" s="4">
        <f>IF($A33=0,0,+VLOOKUP($A33,'ПРЕГЛЕД ДОНАЦИЈА'!$A$10:$N$24,7,FALSE))</f>
        <v>0</v>
      </c>
      <c r="K33" s="76">
        <v>2024</v>
      </c>
      <c r="L33" s="74">
        <f>IF(A33=0,0,+VLOOKUP($A33,'ПРЕГЛЕД ДОНАЦИЈА'!$A$10:$N$24,COLUMN('ПРЕГЛЕД ДОНАЦИЈА'!M:M),FALSE))</f>
        <v>0</v>
      </c>
    </row>
    <row r="34" spans="1:12" x14ac:dyDescent="0.2">
      <c r="A34" s="4">
        <f t="shared" si="5"/>
        <v>0</v>
      </c>
      <c r="B34" s="4">
        <f t="shared" si="3"/>
        <v>0</v>
      </c>
      <c r="C34" s="75">
        <f>IF(A34=0,0,'ПРЕГЛЕД ПРОЈЕКТНИХ ЗАЈМОВА'!A$4:A$4)</f>
        <v>0</v>
      </c>
      <c r="D34" s="75">
        <f>IF(A34=0,0,'ПРЕГЛЕД ПРОЈЕКТНИХ ЗАЈМОВА'!D$4:D$4)</f>
        <v>0</v>
      </c>
      <c r="E34" s="4">
        <f>IF(A34=0,0,+'ПРЕГЛЕД ПРОЈЕКТНИХ ЗАЈМОВА'!A$6:A$6)</f>
        <v>0</v>
      </c>
      <c r="F34" s="4">
        <f>IF($A34=0,0,+VLOOKUP($A34,'ПРЕГЛЕД ДОНАЦИЈА'!$A$10:$N$24,3,FALSE))</f>
        <v>0</v>
      </c>
      <c r="G34" s="4">
        <f>IF($A34=0,0,+VLOOKUP($A34,'ПРЕГЛЕД ДОНАЦИЈА'!$A$10:$N$24,4,FALSE))</f>
        <v>0</v>
      </c>
      <c r="H34" s="4">
        <f>IF($A34=0,0,IF($A34=$A33,0,+VLOOKUP($A34,'ПРЕГЛЕД ДОНАЦИЈА'!$A$10:$N$24,5,FALSE)))</f>
        <v>0</v>
      </c>
      <c r="I34" s="4">
        <f>IF($A34=0,0,IF($A34=$A33,0,+VLOOKUP($A34,'ПРЕГЛЕД ДОНАЦИЈА'!$A$10:$N$24,6,FALSE)))</f>
        <v>0</v>
      </c>
      <c r="J34" s="4">
        <f>IF($A34=0,0,+VLOOKUP($A34,'ПРЕГЛЕД ДОНАЦИЈА'!$A$10:$N$24,7,FALSE))</f>
        <v>0</v>
      </c>
      <c r="K34" s="76">
        <v>2025</v>
      </c>
      <c r="L34" s="74">
        <f>IF(A34=0,0,+VLOOKUP($A34,'ПРЕГЛЕД ДОНАЦИЈА'!$A$10:$N$24,COLUMN('ПРЕГЛЕД ДОНАЦИЈА'!N:N),FALSE))</f>
        <v>0</v>
      </c>
    </row>
    <row r="35" spans="1:12" x14ac:dyDescent="0.2">
      <c r="A35" s="4">
        <f t="shared" si="5"/>
        <v>0</v>
      </c>
      <c r="B35" s="4">
        <f t="shared" si="3"/>
        <v>0</v>
      </c>
      <c r="C35" s="75">
        <f>IF(A35=0,0,'ПРЕГЛЕД ПРОЈЕКТНИХ ЗАЈМОВА'!A$4:A$4)</f>
        <v>0</v>
      </c>
      <c r="D35" s="75">
        <f>IF(A35=0,0,'ПРЕГЛЕД ПРОЈЕКТНИХ ЗАЈМОВА'!D$4:D$4)</f>
        <v>0</v>
      </c>
      <c r="E35" s="4">
        <f>IF(A35=0,0,+'ПРЕГЛЕД ПРОЈЕКТНИХ ЗАЈМОВА'!A$6:A$6)</f>
        <v>0</v>
      </c>
      <c r="F35" s="4">
        <f>IF($A35=0,0,+VLOOKUP($A35,'ПРЕГЛЕД ДОНАЦИЈА'!$A$10:$N$24,3,FALSE))</f>
        <v>0</v>
      </c>
      <c r="G35" s="4">
        <f>IF($A35=0,0,+VLOOKUP($A35,'ПРЕГЛЕД ДОНАЦИЈА'!$A$10:$N$24,4,FALSE))</f>
        <v>0</v>
      </c>
      <c r="H35" s="4">
        <f>IF($A35=0,0,IF($A35=$A34,0,+VLOOKUP($A35,'ПРЕГЛЕД ДОНАЦИЈА'!$A$10:$N$24,5,FALSE)))</f>
        <v>0</v>
      </c>
      <c r="I35" s="4">
        <f>IF($A35=0,0,IF($A35=$A34,0,+VLOOKUP($A35,'ПРЕГЛЕД ДОНАЦИЈА'!$A$10:$N$24,6,FALSE)))</f>
        <v>0</v>
      </c>
      <c r="J35" s="4">
        <f>IF($A35=0,0,+VLOOKUP($A35,'ПРЕГЛЕД ДОНАЦИЈА'!$A$10:$N$24,7,FALSE))</f>
        <v>0</v>
      </c>
      <c r="K35" s="76" t="s">
        <v>812</v>
      </c>
      <c r="L35" s="74">
        <f>IF(A35=0,0,+VLOOKUP($A35,'ПРЕГЛЕД ДОНАЦИЈА'!$A$10:$P$24,COLUMN('ПРЕГЛЕД ДОНАЦИЈА'!O:O),FALSE))</f>
        <v>0</v>
      </c>
    </row>
    <row r="36" spans="1:12" x14ac:dyDescent="0.2">
      <c r="A36" s="78">
        <f>IF(MAX(A$4:A34)+1&gt;A$1,0,A28+1)</f>
        <v>0</v>
      </c>
      <c r="B36" s="4">
        <f t="shared" si="3"/>
        <v>0</v>
      </c>
      <c r="C36" s="75">
        <f>IF(A36=0,0,'ПРЕГЛЕД ПРОЈЕКТНИХ ЗАЈМОВА'!A$4:A$4)</f>
        <v>0</v>
      </c>
      <c r="D36" s="75">
        <f>IF(A36=0,0,'ПРЕГЛЕД ПРОЈЕКТНИХ ЗАЈМОВА'!D$4:D$4)</f>
        <v>0</v>
      </c>
      <c r="E36" s="4">
        <f>IF(A36=0,0,+'ПРЕГЛЕД ПРОЈЕКТНИХ ЗАЈМОВА'!A$6:A$6)</f>
        <v>0</v>
      </c>
      <c r="F36" s="4">
        <f>IF($A36=0,0,+VLOOKUP($A36,'ПРЕГЛЕД ДОНАЦИЈА'!$A$10:$N$24,3,FALSE))</f>
        <v>0</v>
      </c>
      <c r="G36" s="4">
        <f>IF($A36=0,0,+VLOOKUP($A36,'ПРЕГЛЕД ДОНАЦИЈА'!$A$10:$N$24,4,FALSE))</f>
        <v>0</v>
      </c>
      <c r="H36" s="4">
        <f>IF($A36=0,0,IF($A36=$A35,0,+VLOOKUP($A36,'ПРЕГЛЕД ДОНАЦИЈА'!$A$10:$N$24,5,FALSE)))</f>
        <v>0</v>
      </c>
      <c r="I36" s="4">
        <f>IF($A36=0,0,IF($A36=$A35,0,+VLOOKUP($A36,'ПРЕГЛЕД ДОНАЦИЈА'!$A$10:$N$24,6,FALSE)))</f>
        <v>0</v>
      </c>
      <c r="J36" s="4">
        <f>IF($A36=0,0,+VLOOKUP($A36,'ПРЕГЛЕД ДОНАЦИЈА'!$A$10:$N$24,7,FALSE))</f>
        <v>0</v>
      </c>
      <c r="K36" s="95" t="s">
        <v>655</v>
      </c>
      <c r="L36" s="74">
        <f>IF(A36=0,0,+VLOOKUP($A36,'ПРЕГЛЕД ДОНАЦИЈА'!$A$10:$N$24,COLUMN('ПРЕГЛЕД ДОНАЦИЈА'!H:H),FALSE))</f>
        <v>0</v>
      </c>
    </row>
    <row r="37" spans="1:12" x14ac:dyDescent="0.2">
      <c r="A37" s="4">
        <f t="shared" si="5"/>
        <v>0</v>
      </c>
      <c r="B37" s="4">
        <f t="shared" si="3"/>
        <v>0</v>
      </c>
      <c r="C37" s="75">
        <f>IF(A37=0,0,'ПРЕГЛЕД ПРОЈЕКТНИХ ЗАЈМОВА'!A$4:A$4)</f>
        <v>0</v>
      </c>
      <c r="D37" s="75">
        <f>IF(A37=0,0,'ПРЕГЛЕД ПРОЈЕКТНИХ ЗАЈМОВА'!D$4:D$4)</f>
        <v>0</v>
      </c>
      <c r="E37" s="4">
        <f>IF(A37=0,0,+'ПРЕГЛЕД ПРОЈЕКТНИХ ЗАЈМОВА'!A$6:A$6)</f>
        <v>0</v>
      </c>
      <c r="F37" s="4">
        <f>IF($A37=0,0,+VLOOKUP($A37,'ПРЕГЛЕД ДОНАЦИЈА'!$A$10:$N$24,3,FALSE))</f>
        <v>0</v>
      </c>
      <c r="G37" s="4">
        <f>IF($A37=0,0,+VLOOKUP($A37,'ПРЕГЛЕД ДОНАЦИЈА'!$A$10:$N$24,4,FALSE))</f>
        <v>0</v>
      </c>
      <c r="H37" s="4">
        <f>IF($A37=0,0,IF($A37=$A36,0,+VLOOKUP($A37,'ПРЕГЛЕД ДОНАЦИЈА'!$A$10:$N$24,5,FALSE)))</f>
        <v>0</v>
      </c>
      <c r="I37" s="4">
        <f>IF($A37=0,0,IF($A37=$A36,0,+VLOOKUP($A37,'ПРЕГЛЕД ДОНАЦИЈА'!$A$10:$N$24,6,FALSE)))</f>
        <v>0</v>
      </c>
      <c r="J37" s="4">
        <f>IF($A37=0,0,+VLOOKUP($A37,'ПРЕГЛЕД ДОНАЦИЈА'!$A$10:$N$24,7,FALSE))</f>
        <v>0</v>
      </c>
      <c r="K37" s="110" t="s">
        <v>761</v>
      </c>
      <c r="L37" s="74">
        <f>IF(A37=0,0,+VLOOKUP($A37,'ПРЕГЛЕД ДОНАЦИЈА'!$A$10:$N$24,COLUMN('ПРЕГЛЕД ДОНАЦИЈА'!I:I),FALSE))</f>
        <v>0</v>
      </c>
    </row>
    <row r="38" spans="1:12" x14ac:dyDescent="0.2">
      <c r="A38" s="4">
        <f t="shared" si="5"/>
        <v>0</v>
      </c>
      <c r="B38" s="4">
        <f t="shared" si="3"/>
        <v>0</v>
      </c>
      <c r="C38" s="75">
        <f>IF(A38=0,0,'ПРЕГЛЕД ПРОЈЕКТНИХ ЗАЈМОВА'!A$4:A$4)</f>
        <v>0</v>
      </c>
      <c r="D38" s="75">
        <f>IF(A38=0,0,'ПРЕГЛЕД ПРОЈЕКТНИХ ЗАЈМОВА'!D$4:D$4)</f>
        <v>0</v>
      </c>
      <c r="E38" s="4">
        <f>IF(A38=0,0,+'ПРЕГЛЕД ПРОЈЕКТНИХ ЗАЈМОВА'!A$6:A$6)</f>
        <v>0</v>
      </c>
      <c r="F38" s="4">
        <f>IF($A38=0,0,+VLOOKUP($A38,'ПРЕГЛЕД ДОНАЦИЈА'!$A$10:$N$24,3,FALSE))</f>
        <v>0</v>
      </c>
      <c r="G38" s="4">
        <f>IF($A38=0,0,+VLOOKUP($A38,'ПРЕГЛЕД ДОНАЦИЈА'!$A$10:$N$24,4,FALSE))</f>
        <v>0</v>
      </c>
      <c r="H38" s="4">
        <f>IF($A38=0,0,IF($A38=$A37,0,+VLOOKUP($A38,'ПРЕГЛЕД ДОНАЦИЈА'!$A$10:$N$24,5,FALSE)))</f>
        <v>0</v>
      </c>
      <c r="I38" s="4">
        <f>IF($A38=0,0,IF($A38=$A37,0,+VLOOKUP($A38,'ПРЕГЛЕД ДОНАЦИЈА'!$A$10:$N$24,6,FALSE)))</f>
        <v>0</v>
      </c>
      <c r="J38" s="4">
        <f>IF($A38=0,0,+VLOOKUP($A38,'ПРЕГЛЕД ДОНАЦИЈА'!$A$10:$N$24,7,FALSE))</f>
        <v>0</v>
      </c>
      <c r="K38" s="96" t="s">
        <v>806</v>
      </c>
      <c r="L38" s="74">
        <f>IF(A38=0,0,+VLOOKUP($A38,'ПРЕГЛЕД ДОНАЦИЈА'!$A$10:$N$24,COLUMN('ПРЕГЛЕД ДОНАЦИЈА'!J:J),FALSE))</f>
        <v>0</v>
      </c>
    </row>
    <row r="39" spans="1:12" x14ac:dyDescent="0.2">
      <c r="A39" s="4">
        <f t="shared" ref="A39" si="9">+A37</f>
        <v>0</v>
      </c>
      <c r="B39" s="4">
        <f t="shared" si="3"/>
        <v>0</v>
      </c>
      <c r="C39" s="75">
        <f>IF(A39=0,0,'ПРЕГЛЕД ПРОЈЕКТНИХ ЗАЈМОВА'!A$4:A$4)</f>
        <v>0</v>
      </c>
      <c r="D39" s="75">
        <f>IF(A39=0,0,'ПРЕГЛЕД ПРОЈЕКТНИХ ЗАЈМОВА'!D$4:D$4)</f>
        <v>0</v>
      </c>
      <c r="E39" s="4">
        <f>IF(A39=0,0,+'ПРЕГЛЕД ПРОЈЕКТНИХ ЗАЈМОВА'!A$6:A$6)</f>
        <v>0</v>
      </c>
      <c r="F39" s="4">
        <f>IF($A39=0,0,+VLOOKUP($A39,'ПРЕГЛЕД ДОНАЦИЈА'!$A$10:$N$24,3,FALSE))</f>
        <v>0</v>
      </c>
      <c r="G39" s="4">
        <f>IF($A39=0,0,+VLOOKUP($A39,'ПРЕГЛЕД ДОНАЦИЈА'!$A$10:$N$24,4,FALSE))</f>
        <v>0</v>
      </c>
      <c r="H39" s="4">
        <f>IF($A39=0,0,IF($A39=$A38,0,+VLOOKUP($A39,'ПРЕГЛЕД ДОНАЦИЈА'!$A$10:$N$24,5,FALSE)))</f>
        <v>0</v>
      </c>
      <c r="I39" s="4">
        <f>IF($A39=0,0,IF($A39=$A38,0,+VLOOKUP($A39,'ПРЕГЛЕД ДОНАЦИЈА'!$A$10:$N$24,6,FALSE)))</f>
        <v>0</v>
      </c>
      <c r="J39" s="4">
        <f>IF($A39=0,0,+VLOOKUP($A39,'ПРЕГЛЕД ДОНАЦИЈА'!$A$10:$N$24,7,FALSE))</f>
        <v>0</v>
      </c>
      <c r="K39" s="95" t="s">
        <v>813</v>
      </c>
      <c r="L39" s="74">
        <f>IF(A39=0,0,+VLOOKUP($A39,'ПРЕГЛЕД ДОНАЦИЈА'!$A$10:$N$24,COLUMN('ПРЕГЛЕД ДОНАЦИЈА'!K:K),FALSE))</f>
        <v>0</v>
      </c>
    </row>
    <row r="40" spans="1:12" x14ac:dyDescent="0.2">
      <c r="A40" s="4">
        <f t="shared" si="5"/>
        <v>0</v>
      </c>
      <c r="B40" s="4">
        <f t="shared" si="3"/>
        <v>0</v>
      </c>
      <c r="C40" s="75">
        <f>IF(A40=0,0,'ПРЕГЛЕД ПРОЈЕКТНИХ ЗАЈМОВА'!A$4:A$4)</f>
        <v>0</v>
      </c>
      <c r="D40" s="75">
        <f>IF(A40=0,0,'ПРЕГЛЕД ПРОЈЕКТНИХ ЗАЈМОВА'!D$4:D$4)</f>
        <v>0</v>
      </c>
      <c r="E40" s="4">
        <f>IF(A40=0,0,+'ПРЕГЛЕД ПРОЈЕКТНИХ ЗАЈМОВА'!A$6:A$6)</f>
        <v>0</v>
      </c>
      <c r="F40" s="4">
        <f>IF($A40=0,0,+VLOOKUP($A40,'ПРЕГЛЕД ДОНАЦИЈА'!$A$10:$N$24,3,FALSE))</f>
        <v>0</v>
      </c>
      <c r="G40" s="4">
        <f>IF($A40=0,0,+VLOOKUP($A40,'ПРЕГЛЕД ДОНАЦИЈА'!$A$10:$N$24,4,FALSE))</f>
        <v>0</v>
      </c>
      <c r="H40" s="4">
        <f>IF($A40=0,0,IF($A40=$A39,0,+VLOOKUP($A40,'ПРЕГЛЕД ДОНАЦИЈА'!$A$10:$N$24,5,FALSE)))</f>
        <v>0</v>
      </c>
      <c r="I40" s="4">
        <f>IF($A40=0,0,IF($A40=$A39,0,+VLOOKUP($A40,'ПРЕГЛЕД ДОНАЦИЈА'!$A$10:$N$24,6,FALSE)))</f>
        <v>0</v>
      </c>
      <c r="J40" s="4">
        <f>IF($A40=0,0,+VLOOKUP($A40,'ПРЕГЛЕД ДОНАЦИЈА'!$A$10:$N$24,7,FALSE))</f>
        <v>0</v>
      </c>
      <c r="K40" s="76">
        <v>2023</v>
      </c>
      <c r="L40" s="74">
        <f>IF(A40=0,0,+VLOOKUP($A40,'ПРЕГЛЕД ДОНАЦИЈА'!$A$10:$N$24,COLUMN('ПРЕГЛЕД ДОНАЦИЈА'!L:L),FALSE))</f>
        <v>0</v>
      </c>
    </row>
    <row r="41" spans="1:12" x14ac:dyDescent="0.2">
      <c r="A41" s="4">
        <f t="shared" si="5"/>
        <v>0</v>
      </c>
      <c r="B41" s="4">
        <f t="shared" si="3"/>
        <v>0</v>
      </c>
      <c r="C41" s="75">
        <f>IF(A41=0,0,'ПРЕГЛЕД ПРОЈЕКТНИХ ЗАЈМОВА'!A$4:A$4)</f>
        <v>0</v>
      </c>
      <c r="D41" s="75">
        <f>IF(A41=0,0,'ПРЕГЛЕД ПРОЈЕКТНИХ ЗАЈМОВА'!D$4:D$4)</f>
        <v>0</v>
      </c>
      <c r="E41" s="4">
        <f>IF(A41=0,0,+'ПРЕГЛЕД ПРОЈЕКТНИХ ЗАЈМОВА'!A$6:A$6)</f>
        <v>0</v>
      </c>
      <c r="F41" s="4">
        <f>IF($A41=0,0,+VLOOKUP($A41,'ПРЕГЛЕД ДОНАЦИЈА'!$A$10:$N$24,3,FALSE))</f>
        <v>0</v>
      </c>
      <c r="G41" s="4">
        <f>IF($A41=0,0,+VLOOKUP($A41,'ПРЕГЛЕД ДОНАЦИЈА'!$A$10:$N$24,4,FALSE))</f>
        <v>0</v>
      </c>
      <c r="H41" s="4">
        <f>IF($A41=0,0,IF($A41=$A40,0,+VLOOKUP($A41,'ПРЕГЛЕД ДОНАЦИЈА'!$A$10:$N$24,5,FALSE)))</f>
        <v>0</v>
      </c>
      <c r="I41" s="4">
        <f>IF($A41=0,0,IF($A41=$A40,0,+VLOOKUP($A41,'ПРЕГЛЕД ДОНАЦИЈА'!$A$10:$N$24,6,FALSE)))</f>
        <v>0</v>
      </c>
      <c r="J41" s="4">
        <f>IF($A41=0,0,+VLOOKUP($A41,'ПРЕГЛЕД ДОНАЦИЈА'!$A$10:$N$24,7,FALSE))</f>
        <v>0</v>
      </c>
      <c r="K41" s="76">
        <v>2024</v>
      </c>
      <c r="L41" s="74">
        <f>IF(A41=0,0,+VLOOKUP($A41,'ПРЕГЛЕД ДОНАЦИЈА'!$A$10:$N$24,COLUMN('ПРЕГЛЕД ДОНАЦИЈА'!M:M),FALSE))</f>
        <v>0</v>
      </c>
    </row>
    <row r="42" spans="1:12" x14ac:dyDescent="0.2">
      <c r="A42" s="4">
        <f t="shared" si="5"/>
        <v>0</v>
      </c>
      <c r="B42" s="4">
        <f t="shared" si="3"/>
        <v>0</v>
      </c>
      <c r="C42" s="75">
        <f>IF(A42=0,0,'ПРЕГЛЕД ПРОЈЕКТНИХ ЗАЈМОВА'!A$4:A$4)</f>
        <v>0</v>
      </c>
      <c r="D42" s="75">
        <f>IF(A42=0,0,'ПРЕГЛЕД ПРОЈЕКТНИХ ЗАЈМОВА'!D$4:D$4)</f>
        <v>0</v>
      </c>
      <c r="E42" s="4">
        <f>IF(A42=0,0,+'ПРЕГЛЕД ПРОЈЕКТНИХ ЗАЈМОВА'!A$6:A$6)</f>
        <v>0</v>
      </c>
      <c r="F42" s="4">
        <f>IF($A42=0,0,+VLOOKUP($A42,'ПРЕГЛЕД ДОНАЦИЈА'!$A$10:$N$24,3,FALSE))</f>
        <v>0</v>
      </c>
      <c r="G42" s="4">
        <f>IF($A42=0,0,+VLOOKUP($A42,'ПРЕГЛЕД ДОНАЦИЈА'!$A$10:$N$24,4,FALSE))</f>
        <v>0</v>
      </c>
      <c r="H42" s="4">
        <f>IF($A42=0,0,IF($A42=$A41,0,+VLOOKUP($A42,'ПРЕГЛЕД ДОНАЦИЈА'!$A$10:$N$24,5,FALSE)))</f>
        <v>0</v>
      </c>
      <c r="I42" s="4">
        <f>IF($A42=0,0,IF($A42=$A41,0,+VLOOKUP($A42,'ПРЕГЛЕД ДОНАЦИЈА'!$A$10:$N$24,6,FALSE)))</f>
        <v>0</v>
      </c>
      <c r="J42" s="4">
        <f>IF($A42=0,0,+VLOOKUP($A42,'ПРЕГЛЕД ДОНАЦИЈА'!$A$10:$N$24,7,FALSE))</f>
        <v>0</v>
      </c>
      <c r="K42" s="76">
        <v>2025</v>
      </c>
      <c r="L42" s="74">
        <f>IF(A42=0,0,+VLOOKUP($A42,'ПРЕГЛЕД ДОНАЦИЈА'!$A$10:$N$24,COLUMN('ПРЕГЛЕД ДОНАЦИЈА'!N:N),FALSE))</f>
        <v>0</v>
      </c>
    </row>
    <row r="43" spans="1:12" x14ac:dyDescent="0.2">
      <c r="A43" s="4">
        <f t="shared" si="5"/>
        <v>0</v>
      </c>
      <c r="B43" s="4">
        <f t="shared" si="3"/>
        <v>0</v>
      </c>
      <c r="C43" s="75">
        <f>IF(A43=0,0,'ПРЕГЛЕД ПРОЈЕКТНИХ ЗАЈМОВА'!A$4:A$4)</f>
        <v>0</v>
      </c>
      <c r="D43" s="75">
        <f>IF(A43=0,0,'ПРЕГЛЕД ПРОЈЕКТНИХ ЗАЈМОВА'!D$4:D$4)</f>
        <v>0</v>
      </c>
      <c r="E43" s="4">
        <f>IF(A43=0,0,+'ПРЕГЛЕД ПРОЈЕКТНИХ ЗАЈМОВА'!A$6:A$6)</f>
        <v>0</v>
      </c>
      <c r="F43" s="4">
        <f>IF($A43=0,0,+VLOOKUP($A43,'ПРЕГЛЕД ДОНАЦИЈА'!$A$10:$N$24,3,FALSE))</f>
        <v>0</v>
      </c>
      <c r="G43" s="4">
        <f>IF($A43=0,0,+VLOOKUP($A43,'ПРЕГЛЕД ДОНАЦИЈА'!$A$10:$N$24,4,FALSE))</f>
        <v>0</v>
      </c>
      <c r="H43" s="4">
        <f>IF($A43=0,0,IF($A43=$A42,0,+VLOOKUP($A43,'ПРЕГЛЕД ДОНАЦИЈА'!$A$10:$N$24,5,FALSE)))</f>
        <v>0</v>
      </c>
      <c r="I43" s="4">
        <f>IF($A43=0,0,IF($A43=$A42,0,+VLOOKUP($A43,'ПРЕГЛЕД ДОНАЦИЈА'!$A$10:$N$24,6,FALSE)))</f>
        <v>0</v>
      </c>
      <c r="J43" s="4">
        <f>IF($A43=0,0,+VLOOKUP($A43,'ПРЕГЛЕД ДОНАЦИЈА'!$A$10:$N$24,7,FALSE))</f>
        <v>0</v>
      </c>
      <c r="K43" s="76" t="s">
        <v>812</v>
      </c>
      <c r="L43" s="74">
        <f>IF(A43=0,0,+VLOOKUP($A43,'ПРЕГЛЕД ДОНАЦИЈА'!$A$10:$P$24,COLUMN('ПРЕГЛЕД ДОНАЦИЈА'!O:O),FALSE))</f>
        <v>0</v>
      </c>
    </row>
    <row r="44" spans="1:12" x14ac:dyDescent="0.2">
      <c r="A44" s="78">
        <f>IF(MAX(A$4:A42)+1&gt;A$1,0,A36+1)</f>
        <v>0</v>
      </c>
      <c r="B44" s="4">
        <f t="shared" si="3"/>
        <v>0</v>
      </c>
      <c r="C44" s="75">
        <f>IF(A44=0,0,'ПРЕГЛЕД ПРОЈЕКТНИХ ЗАЈМОВА'!A$4:A$4)</f>
        <v>0</v>
      </c>
      <c r="D44" s="75">
        <f>IF(A44=0,0,'ПРЕГЛЕД ПРОЈЕКТНИХ ЗАЈМОВА'!D$4:D$4)</f>
        <v>0</v>
      </c>
      <c r="E44" s="4">
        <f>IF(A44=0,0,+'ПРЕГЛЕД ПРОЈЕКТНИХ ЗАЈМОВА'!A$6:A$6)</f>
        <v>0</v>
      </c>
      <c r="F44" s="4">
        <f>IF($A44=0,0,+VLOOKUP($A44,'ПРЕГЛЕД ДОНАЦИЈА'!$A$10:$N$24,3,FALSE))</f>
        <v>0</v>
      </c>
      <c r="G44" s="4">
        <f>IF($A44=0,0,+VLOOKUP($A44,'ПРЕГЛЕД ДОНАЦИЈА'!$A$10:$N$24,4,FALSE))</f>
        <v>0</v>
      </c>
      <c r="H44" s="4">
        <f>IF($A44=0,0,IF($A44=$A43,0,+VLOOKUP($A44,'ПРЕГЛЕД ДОНАЦИЈА'!$A$10:$N$24,5,FALSE)))</f>
        <v>0</v>
      </c>
      <c r="I44" s="4">
        <f>IF($A44=0,0,IF($A44=$A43,0,+VLOOKUP($A44,'ПРЕГЛЕД ДОНАЦИЈА'!$A$10:$N$24,6,FALSE)))</f>
        <v>0</v>
      </c>
      <c r="J44" s="4">
        <f>IF($A44=0,0,+VLOOKUP($A44,'ПРЕГЛЕД ДОНАЦИЈА'!$A$10:$N$24,7,FALSE))</f>
        <v>0</v>
      </c>
      <c r="K44" s="95" t="s">
        <v>655</v>
      </c>
      <c r="L44" s="74">
        <f>IF(A44=0,0,+VLOOKUP($A44,'ПРЕГЛЕД ДОНАЦИЈА'!$A$10:$N$24,COLUMN('ПРЕГЛЕД ДОНАЦИЈА'!H:H),FALSE))</f>
        <v>0</v>
      </c>
    </row>
    <row r="45" spans="1:12" x14ac:dyDescent="0.2">
      <c r="A45" s="4">
        <f t="shared" si="5"/>
        <v>0</v>
      </c>
      <c r="B45" s="4">
        <f t="shared" si="3"/>
        <v>0</v>
      </c>
      <c r="C45" s="75">
        <f>IF(A45=0,0,'ПРЕГЛЕД ПРОЈЕКТНИХ ЗАЈМОВА'!A$4:A$4)</f>
        <v>0</v>
      </c>
      <c r="D45" s="75">
        <f>IF(A45=0,0,'ПРЕГЛЕД ПРОЈЕКТНИХ ЗАЈМОВА'!D$4:D$4)</f>
        <v>0</v>
      </c>
      <c r="E45" s="4">
        <f>IF(A45=0,0,+'ПРЕГЛЕД ПРОЈЕКТНИХ ЗАЈМОВА'!A$6:A$6)</f>
        <v>0</v>
      </c>
      <c r="F45" s="4">
        <f>IF($A45=0,0,+VLOOKUP($A45,'ПРЕГЛЕД ДОНАЦИЈА'!$A$10:$N$24,3,FALSE))</f>
        <v>0</v>
      </c>
      <c r="G45" s="4">
        <f>IF($A45=0,0,+VLOOKUP($A45,'ПРЕГЛЕД ДОНАЦИЈА'!$A$10:$N$24,4,FALSE))</f>
        <v>0</v>
      </c>
      <c r="H45" s="4">
        <f>IF($A45=0,0,IF($A45=$A44,0,+VLOOKUP($A45,'ПРЕГЛЕД ДОНАЦИЈА'!$A$10:$N$24,5,FALSE)))</f>
        <v>0</v>
      </c>
      <c r="I45" s="4">
        <f>IF($A45=0,0,IF($A45=$A44,0,+VLOOKUP($A45,'ПРЕГЛЕД ДОНАЦИЈА'!$A$10:$N$24,6,FALSE)))</f>
        <v>0</v>
      </c>
      <c r="J45" s="4">
        <f>IF($A45=0,0,+VLOOKUP($A45,'ПРЕГЛЕД ДОНАЦИЈА'!$A$10:$N$24,7,FALSE))</f>
        <v>0</v>
      </c>
      <c r="K45" s="110" t="s">
        <v>761</v>
      </c>
      <c r="L45" s="74">
        <f>IF(A45=0,0,+VLOOKUP($A45,'ПРЕГЛЕД ДОНАЦИЈА'!$A$10:$N$24,COLUMN('ПРЕГЛЕД ДОНАЦИЈА'!I:I),FALSE))</f>
        <v>0</v>
      </c>
    </row>
    <row r="46" spans="1:12" x14ac:dyDescent="0.2">
      <c r="A46" s="4">
        <f t="shared" si="5"/>
        <v>0</v>
      </c>
      <c r="B46" s="4">
        <f t="shared" si="3"/>
        <v>0</v>
      </c>
      <c r="C46" s="75">
        <f>IF(A46=0,0,'ПРЕГЛЕД ПРОЈЕКТНИХ ЗАЈМОВА'!A$4:A$4)</f>
        <v>0</v>
      </c>
      <c r="D46" s="75">
        <f>IF(A46=0,0,'ПРЕГЛЕД ПРОЈЕКТНИХ ЗАЈМОВА'!D$4:D$4)</f>
        <v>0</v>
      </c>
      <c r="E46" s="4">
        <f>IF(A46=0,0,+'ПРЕГЛЕД ПРОЈЕКТНИХ ЗАЈМОВА'!A$6:A$6)</f>
        <v>0</v>
      </c>
      <c r="F46" s="4">
        <f>IF($A46=0,0,+VLOOKUP($A46,'ПРЕГЛЕД ДОНАЦИЈА'!$A$10:$N$24,3,FALSE))</f>
        <v>0</v>
      </c>
      <c r="G46" s="4">
        <f>IF($A46=0,0,+VLOOKUP($A46,'ПРЕГЛЕД ДОНАЦИЈА'!$A$10:$N$24,4,FALSE))</f>
        <v>0</v>
      </c>
      <c r="H46" s="4">
        <f>IF($A46=0,0,IF($A46=$A45,0,+VLOOKUP($A46,'ПРЕГЛЕД ДОНАЦИЈА'!$A$10:$N$24,5,FALSE)))</f>
        <v>0</v>
      </c>
      <c r="I46" s="4">
        <f>IF($A46=0,0,IF($A46=$A45,0,+VLOOKUP($A46,'ПРЕГЛЕД ДОНАЦИЈА'!$A$10:$N$24,6,FALSE)))</f>
        <v>0</v>
      </c>
      <c r="J46" s="4">
        <f>IF($A46=0,0,+VLOOKUP($A46,'ПРЕГЛЕД ДОНАЦИЈА'!$A$10:$N$24,7,FALSE))</f>
        <v>0</v>
      </c>
      <c r="K46" s="96" t="s">
        <v>806</v>
      </c>
      <c r="L46" s="74">
        <f>IF(A46=0,0,+VLOOKUP($A46,'ПРЕГЛЕД ДОНАЦИЈА'!$A$10:$N$24,COLUMN('ПРЕГЛЕД ДОНАЦИЈА'!J:J),FALSE))</f>
        <v>0</v>
      </c>
    </row>
    <row r="47" spans="1:12" x14ac:dyDescent="0.2">
      <c r="A47" s="4">
        <f t="shared" ref="A47" si="10">+A45</f>
        <v>0</v>
      </c>
      <c r="B47" s="4">
        <f t="shared" si="3"/>
        <v>0</v>
      </c>
      <c r="C47" s="75">
        <f>IF(A47=0,0,'ПРЕГЛЕД ПРОЈЕКТНИХ ЗАЈМОВА'!A$4:A$4)</f>
        <v>0</v>
      </c>
      <c r="D47" s="75">
        <f>IF(A47=0,0,'ПРЕГЛЕД ПРОЈЕКТНИХ ЗАЈМОВА'!D$4:D$4)</f>
        <v>0</v>
      </c>
      <c r="E47" s="4">
        <f>IF(A47=0,0,+'ПРЕГЛЕД ПРОЈЕКТНИХ ЗАЈМОВА'!A$6:A$6)</f>
        <v>0</v>
      </c>
      <c r="F47" s="4">
        <f>IF($A47=0,0,+VLOOKUP($A47,'ПРЕГЛЕД ДОНАЦИЈА'!$A$10:$N$24,3,FALSE))</f>
        <v>0</v>
      </c>
      <c r="G47" s="4">
        <f>IF($A47=0,0,+VLOOKUP($A47,'ПРЕГЛЕД ДОНАЦИЈА'!$A$10:$N$24,4,FALSE))</f>
        <v>0</v>
      </c>
      <c r="H47" s="4">
        <f>IF($A47=0,0,IF($A47=$A46,0,+VLOOKUP($A47,'ПРЕГЛЕД ДОНАЦИЈА'!$A$10:$N$24,5,FALSE)))</f>
        <v>0</v>
      </c>
      <c r="I47" s="4">
        <f>IF($A47=0,0,IF($A47=$A46,0,+VLOOKUP($A47,'ПРЕГЛЕД ДОНАЦИЈА'!$A$10:$N$24,6,FALSE)))</f>
        <v>0</v>
      </c>
      <c r="J47" s="4">
        <f>IF($A47=0,0,+VLOOKUP($A47,'ПРЕГЛЕД ДОНАЦИЈА'!$A$10:$N$24,7,FALSE))</f>
        <v>0</v>
      </c>
      <c r="K47" s="95" t="s">
        <v>813</v>
      </c>
      <c r="L47" s="74">
        <f>IF(A47=0,0,+VLOOKUP($A47,'ПРЕГЛЕД ДОНАЦИЈА'!$A$10:$N$24,COLUMN('ПРЕГЛЕД ДОНАЦИЈА'!K:K),FALSE))</f>
        <v>0</v>
      </c>
    </row>
    <row r="48" spans="1:12" x14ac:dyDescent="0.2">
      <c r="A48" s="4">
        <f t="shared" si="5"/>
        <v>0</v>
      </c>
      <c r="B48" s="4">
        <f t="shared" si="3"/>
        <v>0</v>
      </c>
      <c r="C48" s="75">
        <f>IF(A48=0,0,'ПРЕГЛЕД ПРОЈЕКТНИХ ЗАЈМОВА'!A$4:A$4)</f>
        <v>0</v>
      </c>
      <c r="D48" s="75">
        <f>IF(A48=0,0,'ПРЕГЛЕД ПРОЈЕКТНИХ ЗАЈМОВА'!D$4:D$4)</f>
        <v>0</v>
      </c>
      <c r="E48" s="4">
        <f>IF(A48=0,0,+'ПРЕГЛЕД ПРОЈЕКТНИХ ЗАЈМОВА'!A$6:A$6)</f>
        <v>0</v>
      </c>
      <c r="F48" s="4">
        <f>IF($A48=0,0,+VLOOKUP($A48,'ПРЕГЛЕД ДОНАЦИЈА'!$A$10:$N$24,3,FALSE))</f>
        <v>0</v>
      </c>
      <c r="G48" s="4">
        <f>IF($A48=0,0,+VLOOKUP($A48,'ПРЕГЛЕД ДОНАЦИЈА'!$A$10:$N$24,4,FALSE))</f>
        <v>0</v>
      </c>
      <c r="H48" s="4">
        <f>IF($A48=0,0,IF($A48=$A47,0,+VLOOKUP($A48,'ПРЕГЛЕД ДОНАЦИЈА'!$A$10:$N$24,5,FALSE)))</f>
        <v>0</v>
      </c>
      <c r="I48" s="4">
        <f>IF($A48=0,0,IF($A48=$A47,0,+VLOOKUP($A48,'ПРЕГЛЕД ДОНАЦИЈА'!$A$10:$N$24,6,FALSE)))</f>
        <v>0</v>
      </c>
      <c r="J48" s="4">
        <f>IF($A48=0,0,+VLOOKUP($A48,'ПРЕГЛЕД ДОНАЦИЈА'!$A$10:$N$24,7,FALSE))</f>
        <v>0</v>
      </c>
      <c r="K48" s="76">
        <v>2023</v>
      </c>
      <c r="L48" s="74">
        <f>IF(A48=0,0,+VLOOKUP($A48,'ПРЕГЛЕД ДОНАЦИЈА'!$A$10:$N$24,COLUMN('ПРЕГЛЕД ДОНАЦИЈА'!L:L),FALSE))</f>
        <v>0</v>
      </c>
    </row>
    <row r="49" spans="1:12" x14ac:dyDescent="0.2">
      <c r="A49" s="4">
        <f t="shared" si="5"/>
        <v>0</v>
      </c>
      <c r="B49" s="4">
        <f t="shared" ref="B49:B68" si="11">+IF(A49&gt;0,+B48+1,0)</f>
        <v>0</v>
      </c>
      <c r="C49" s="75">
        <f>IF(A49=0,0,'ПРЕГЛЕД ПРОЈЕКТНИХ ЗАЈМОВА'!A$4:A$4)</f>
        <v>0</v>
      </c>
      <c r="D49" s="75">
        <f>IF(A49=0,0,'ПРЕГЛЕД ПРОЈЕКТНИХ ЗАЈМОВА'!D$4:D$4)</f>
        <v>0</v>
      </c>
      <c r="E49" s="4">
        <f>IF(A49=0,0,+'ПРЕГЛЕД ПРОЈЕКТНИХ ЗАЈМОВА'!A$6:A$6)</f>
        <v>0</v>
      </c>
      <c r="F49" s="4">
        <f>IF($A49=0,0,+VLOOKUP($A49,'ПРЕГЛЕД ДОНАЦИЈА'!$A$10:$N$24,3,FALSE))</f>
        <v>0</v>
      </c>
      <c r="G49" s="4">
        <f>IF($A49=0,0,+VLOOKUP($A49,'ПРЕГЛЕД ДОНАЦИЈА'!$A$10:$N$24,4,FALSE))</f>
        <v>0</v>
      </c>
      <c r="H49" s="4">
        <f>IF($A49=0,0,IF($A49=$A48,0,+VLOOKUP($A49,'ПРЕГЛЕД ДОНАЦИЈА'!$A$10:$N$24,5,FALSE)))</f>
        <v>0</v>
      </c>
      <c r="I49" s="4">
        <f>IF($A49=0,0,IF($A49=$A48,0,+VLOOKUP($A49,'ПРЕГЛЕД ДОНАЦИЈА'!$A$10:$N$24,6,FALSE)))</f>
        <v>0</v>
      </c>
      <c r="J49" s="4">
        <f>IF($A49=0,0,+VLOOKUP($A49,'ПРЕГЛЕД ДОНАЦИЈА'!$A$10:$N$24,7,FALSE))</f>
        <v>0</v>
      </c>
      <c r="K49" s="76">
        <v>2024</v>
      </c>
      <c r="L49" s="74">
        <f>IF(A49=0,0,+VLOOKUP($A49,'ПРЕГЛЕД ДОНАЦИЈА'!$A$10:$N$24,COLUMN('ПРЕГЛЕД ДОНАЦИЈА'!M:M),FALSE))</f>
        <v>0</v>
      </c>
    </row>
    <row r="50" spans="1:12" x14ac:dyDescent="0.2">
      <c r="A50" s="4">
        <f t="shared" si="5"/>
        <v>0</v>
      </c>
      <c r="B50" s="4">
        <f t="shared" si="11"/>
        <v>0</v>
      </c>
      <c r="C50" s="75">
        <f>IF(A50=0,0,'ПРЕГЛЕД ПРОЈЕКТНИХ ЗАЈМОВА'!A$4:A$4)</f>
        <v>0</v>
      </c>
      <c r="D50" s="75">
        <f>IF(A50=0,0,'ПРЕГЛЕД ПРОЈЕКТНИХ ЗАЈМОВА'!D$4:D$4)</f>
        <v>0</v>
      </c>
      <c r="E50" s="4">
        <f>IF(A50=0,0,+'ПРЕГЛЕД ПРОЈЕКТНИХ ЗАЈМОВА'!A$6:A$6)</f>
        <v>0</v>
      </c>
      <c r="F50" s="4">
        <f>IF($A50=0,0,+VLOOKUP($A50,'ПРЕГЛЕД ДОНАЦИЈА'!$A$10:$N$24,3,FALSE))</f>
        <v>0</v>
      </c>
      <c r="G50" s="4">
        <f>IF($A50=0,0,+VLOOKUP($A50,'ПРЕГЛЕД ДОНАЦИЈА'!$A$10:$N$24,4,FALSE))</f>
        <v>0</v>
      </c>
      <c r="H50" s="4">
        <f>IF($A50=0,0,IF($A50=$A49,0,+VLOOKUP($A50,'ПРЕГЛЕД ДОНАЦИЈА'!$A$10:$N$24,5,FALSE)))</f>
        <v>0</v>
      </c>
      <c r="I50" s="4">
        <f>IF($A50=0,0,IF($A50=$A49,0,+VLOOKUP($A50,'ПРЕГЛЕД ДОНАЦИЈА'!$A$10:$N$24,6,FALSE)))</f>
        <v>0</v>
      </c>
      <c r="J50" s="4">
        <f>IF($A50=0,0,+VLOOKUP($A50,'ПРЕГЛЕД ДОНАЦИЈА'!$A$10:$N$24,7,FALSE))</f>
        <v>0</v>
      </c>
      <c r="K50" s="76">
        <v>2025</v>
      </c>
      <c r="L50" s="74">
        <f>IF(A50=0,0,+VLOOKUP($A50,'ПРЕГЛЕД ДОНАЦИЈА'!$A$10:$N$24,COLUMN('ПРЕГЛЕД ДОНАЦИЈА'!N:N),FALSE))</f>
        <v>0</v>
      </c>
    </row>
    <row r="51" spans="1:12" x14ac:dyDescent="0.2">
      <c r="A51" s="4">
        <f t="shared" si="5"/>
        <v>0</v>
      </c>
      <c r="B51" s="4">
        <f t="shared" si="11"/>
        <v>0</v>
      </c>
      <c r="C51" s="75">
        <f>IF(A51=0,0,'ПРЕГЛЕД ПРОЈЕКТНИХ ЗАЈМОВА'!A$4:A$4)</f>
        <v>0</v>
      </c>
      <c r="D51" s="75">
        <f>IF(A51=0,0,'ПРЕГЛЕД ПРОЈЕКТНИХ ЗАЈМОВА'!D$4:D$4)</f>
        <v>0</v>
      </c>
      <c r="E51" s="4">
        <f>IF(A51=0,0,+'ПРЕГЛЕД ПРОЈЕКТНИХ ЗАЈМОВА'!A$6:A$6)</f>
        <v>0</v>
      </c>
      <c r="F51" s="4">
        <f>IF($A51=0,0,+VLOOKUP($A51,'ПРЕГЛЕД ДОНАЦИЈА'!$A$10:$N$24,3,FALSE))</f>
        <v>0</v>
      </c>
      <c r="G51" s="4">
        <f>IF($A51=0,0,+VLOOKUP($A51,'ПРЕГЛЕД ДОНАЦИЈА'!$A$10:$N$24,4,FALSE))</f>
        <v>0</v>
      </c>
      <c r="H51" s="4">
        <f>IF($A51=0,0,IF($A51=$A50,0,+VLOOKUP($A51,'ПРЕГЛЕД ДОНАЦИЈА'!$A$10:$N$24,5,FALSE)))</f>
        <v>0</v>
      </c>
      <c r="I51" s="4">
        <f>IF($A51=0,0,IF($A51=$A50,0,+VLOOKUP($A51,'ПРЕГЛЕД ДОНАЦИЈА'!$A$10:$N$24,6,FALSE)))</f>
        <v>0</v>
      </c>
      <c r="J51" s="4">
        <f>IF($A51=0,0,+VLOOKUP($A51,'ПРЕГЛЕД ДОНАЦИЈА'!$A$10:$N$24,7,FALSE))</f>
        <v>0</v>
      </c>
      <c r="K51" s="76" t="s">
        <v>812</v>
      </c>
      <c r="L51" s="74">
        <f>IF(A51=0,0,+VLOOKUP($A51,'ПРЕГЛЕД ДОНАЦИЈА'!$A$10:$P$24,COLUMN('ПРЕГЛЕД ДОНАЦИЈА'!O:O),FALSE))</f>
        <v>0</v>
      </c>
    </row>
    <row r="52" spans="1:12" x14ac:dyDescent="0.2">
      <c r="A52" s="78">
        <f>IF(MAX(A$4:A50)+1&gt;A$1,0,A44+1)</f>
        <v>0</v>
      </c>
      <c r="B52" s="4">
        <f t="shared" si="11"/>
        <v>0</v>
      </c>
      <c r="C52" s="75">
        <f>IF(A52=0,0,'ПРЕГЛЕД ПРОЈЕКТНИХ ЗАЈМОВА'!A$4:A$4)</f>
        <v>0</v>
      </c>
      <c r="D52" s="75">
        <f>IF(A52=0,0,'ПРЕГЛЕД ПРОЈЕКТНИХ ЗАЈМОВА'!D$4:D$4)</f>
        <v>0</v>
      </c>
      <c r="E52" s="4">
        <f>IF(A52=0,0,+'ПРЕГЛЕД ПРОЈЕКТНИХ ЗАЈМОВА'!A$6:A$6)</f>
        <v>0</v>
      </c>
      <c r="F52" s="4">
        <f>IF($A52=0,0,+VLOOKUP($A52,'ПРЕГЛЕД ДОНАЦИЈА'!$A$10:$N$24,3,FALSE))</f>
        <v>0</v>
      </c>
      <c r="G52" s="4">
        <f>IF($A52=0,0,+VLOOKUP($A52,'ПРЕГЛЕД ДОНАЦИЈА'!$A$10:$N$24,4,FALSE))</f>
        <v>0</v>
      </c>
      <c r="H52" s="4">
        <f>IF($A52=0,0,IF($A52=$A51,0,+VLOOKUP($A52,'ПРЕГЛЕД ДОНАЦИЈА'!$A$10:$N$24,5,FALSE)))</f>
        <v>0</v>
      </c>
      <c r="I52" s="4">
        <f>IF($A52=0,0,IF($A52=$A51,0,+VLOOKUP($A52,'ПРЕГЛЕД ДОНАЦИЈА'!$A$10:$N$24,6,FALSE)))</f>
        <v>0</v>
      </c>
      <c r="J52" s="4">
        <f>IF($A52=0,0,+VLOOKUP($A52,'ПРЕГЛЕД ДОНАЦИЈА'!$A$10:$N$24,7,FALSE))</f>
        <v>0</v>
      </c>
      <c r="K52" s="95" t="s">
        <v>655</v>
      </c>
      <c r="L52" s="74">
        <f>IF(A52=0,0,+VLOOKUP($A52,'ПРЕГЛЕД ДОНАЦИЈА'!$A$10:$N$24,COLUMN('ПРЕГЛЕД ДОНАЦИЈА'!H:H),FALSE))</f>
        <v>0</v>
      </c>
    </row>
    <row r="53" spans="1:12" x14ac:dyDescent="0.2">
      <c r="A53" s="4">
        <f t="shared" si="5"/>
        <v>0</v>
      </c>
      <c r="B53" s="4">
        <f t="shared" si="11"/>
        <v>0</v>
      </c>
      <c r="C53" s="75">
        <f>IF(A53=0,0,'ПРЕГЛЕД ПРОЈЕКТНИХ ЗАЈМОВА'!A$4:A$4)</f>
        <v>0</v>
      </c>
      <c r="D53" s="75">
        <f>IF(A53=0,0,'ПРЕГЛЕД ПРОЈЕКТНИХ ЗАЈМОВА'!D$4:D$4)</f>
        <v>0</v>
      </c>
      <c r="E53" s="4">
        <f>IF(A53=0,0,+'ПРЕГЛЕД ПРОЈЕКТНИХ ЗАЈМОВА'!A$6:A$6)</f>
        <v>0</v>
      </c>
      <c r="F53" s="4">
        <f>IF($A53=0,0,+VLOOKUP($A53,'ПРЕГЛЕД ДОНАЦИЈА'!$A$10:$N$24,3,FALSE))</f>
        <v>0</v>
      </c>
      <c r="G53" s="4">
        <f>IF($A53=0,0,+VLOOKUP($A53,'ПРЕГЛЕД ДОНАЦИЈА'!$A$10:$N$24,4,FALSE))</f>
        <v>0</v>
      </c>
      <c r="H53" s="4">
        <f>IF($A53=0,0,IF($A53=$A52,0,+VLOOKUP($A53,'ПРЕГЛЕД ДОНАЦИЈА'!$A$10:$N$24,5,FALSE)))</f>
        <v>0</v>
      </c>
      <c r="I53" s="4">
        <f>IF($A53=0,0,IF($A53=$A52,0,+VLOOKUP($A53,'ПРЕГЛЕД ДОНАЦИЈА'!$A$10:$N$24,6,FALSE)))</f>
        <v>0</v>
      </c>
      <c r="J53" s="4">
        <f>IF($A53=0,0,+VLOOKUP($A53,'ПРЕГЛЕД ДОНАЦИЈА'!$A$10:$N$24,7,FALSE))</f>
        <v>0</v>
      </c>
      <c r="K53" s="110" t="s">
        <v>761</v>
      </c>
      <c r="L53" s="74">
        <f>IF(A53=0,0,+VLOOKUP($A53,'ПРЕГЛЕД ДОНАЦИЈА'!$A$10:$N$24,COLUMN('ПРЕГЛЕД ДОНАЦИЈА'!I:I),FALSE))</f>
        <v>0</v>
      </c>
    </row>
    <row r="54" spans="1:12" x14ac:dyDescent="0.2">
      <c r="A54" s="4">
        <f t="shared" si="5"/>
        <v>0</v>
      </c>
      <c r="B54" s="4">
        <f t="shared" si="11"/>
        <v>0</v>
      </c>
      <c r="C54" s="75">
        <f>IF(A54=0,0,'ПРЕГЛЕД ПРОЈЕКТНИХ ЗАЈМОВА'!A$4:A$4)</f>
        <v>0</v>
      </c>
      <c r="D54" s="75">
        <f>IF(A54=0,0,'ПРЕГЛЕД ПРОЈЕКТНИХ ЗАЈМОВА'!D$4:D$4)</f>
        <v>0</v>
      </c>
      <c r="E54" s="4">
        <f>IF(A54=0,0,+'ПРЕГЛЕД ПРОЈЕКТНИХ ЗАЈМОВА'!A$6:A$6)</f>
        <v>0</v>
      </c>
      <c r="F54" s="4">
        <f>IF($A54=0,0,+VLOOKUP($A54,'ПРЕГЛЕД ДОНАЦИЈА'!$A$10:$N$24,3,FALSE))</f>
        <v>0</v>
      </c>
      <c r="G54" s="4">
        <f>IF($A54=0,0,+VLOOKUP($A54,'ПРЕГЛЕД ДОНАЦИЈА'!$A$10:$N$24,4,FALSE))</f>
        <v>0</v>
      </c>
      <c r="H54" s="4">
        <f>IF($A54=0,0,IF($A54=$A53,0,+VLOOKUP($A54,'ПРЕГЛЕД ДОНАЦИЈА'!$A$10:$N$24,5,FALSE)))</f>
        <v>0</v>
      </c>
      <c r="I54" s="4">
        <f>IF($A54=0,0,IF($A54=$A53,0,+VLOOKUP($A54,'ПРЕГЛЕД ДОНАЦИЈА'!$A$10:$N$24,6,FALSE)))</f>
        <v>0</v>
      </c>
      <c r="J54" s="4">
        <f>IF($A54=0,0,+VLOOKUP($A54,'ПРЕГЛЕД ДОНАЦИЈА'!$A$10:$N$24,7,FALSE))</f>
        <v>0</v>
      </c>
      <c r="K54" s="96" t="s">
        <v>806</v>
      </c>
      <c r="L54" s="74">
        <f>IF(A54=0,0,+VLOOKUP($A54,'ПРЕГЛЕД ДОНАЦИЈА'!$A$10:$N$24,COLUMN('ПРЕГЛЕД ДОНАЦИЈА'!J:J),FALSE))</f>
        <v>0</v>
      </c>
    </row>
    <row r="55" spans="1:12" x14ac:dyDescent="0.2">
      <c r="A55" s="4">
        <f t="shared" ref="A55" si="12">+A53</f>
        <v>0</v>
      </c>
      <c r="B55" s="4">
        <f t="shared" si="11"/>
        <v>0</v>
      </c>
      <c r="C55" s="75">
        <f>IF(A55=0,0,'ПРЕГЛЕД ПРОЈЕКТНИХ ЗАЈМОВА'!A$4:A$4)</f>
        <v>0</v>
      </c>
      <c r="D55" s="75">
        <f>IF(A55=0,0,'ПРЕГЛЕД ПРОЈЕКТНИХ ЗАЈМОВА'!D$4:D$4)</f>
        <v>0</v>
      </c>
      <c r="E55" s="4">
        <f>IF(A55=0,0,+'ПРЕГЛЕД ПРОЈЕКТНИХ ЗАЈМОВА'!A$6:A$6)</f>
        <v>0</v>
      </c>
      <c r="F55" s="4">
        <f>IF($A55=0,0,+VLOOKUP($A55,'ПРЕГЛЕД ДОНАЦИЈА'!$A$10:$N$24,3,FALSE))</f>
        <v>0</v>
      </c>
      <c r="G55" s="4">
        <f>IF($A55=0,0,+VLOOKUP($A55,'ПРЕГЛЕД ДОНАЦИЈА'!$A$10:$N$24,4,FALSE))</f>
        <v>0</v>
      </c>
      <c r="H55" s="4">
        <f>IF($A55=0,0,IF($A55=$A54,0,+VLOOKUP($A55,'ПРЕГЛЕД ДОНАЦИЈА'!$A$10:$N$24,5,FALSE)))</f>
        <v>0</v>
      </c>
      <c r="I55" s="4">
        <f>IF($A55=0,0,IF($A55=$A54,0,+VLOOKUP($A55,'ПРЕГЛЕД ДОНАЦИЈА'!$A$10:$N$24,6,FALSE)))</f>
        <v>0</v>
      </c>
      <c r="J55" s="4">
        <f>IF($A55=0,0,+VLOOKUP($A55,'ПРЕГЛЕД ДОНАЦИЈА'!$A$10:$N$24,7,FALSE))</f>
        <v>0</v>
      </c>
      <c r="K55" s="95" t="s">
        <v>813</v>
      </c>
      <c r="L55" s="74">
        <f>IF(A55=0,0,+VLOOKUP($A55,'ПРЕГЛЕД ДОНАЦИЈА'!$A$10:$N$24,COLUMN('ПРЕГЛЕД ДОНАЦИЈА'!K:K),FALSE))</f>
        <v>0</v>
      </c>
    </row>
    <row r="56" spans="1:12" x14ac:dyDescent="0.2">
      <c r="A56" s="4">
        <f t="shared" si="5"/>
        <v>0</v>
      </c>
      <c r="B56" s="4">
        <f t="shared" si="11"/>
        <v>0</v>
      </c>
      <c r="C56" s="75">
        <f>IF(A56=0,0,'ПРЕГЛЕД ПРОЈЕКТНИХ ЗАЈМОВА'!A$4:A$4)</f>
        <v>0</v>
      </c>
      <c r="D56" s="75">
        <f>IF(A56=0,0,'ПРЕГЛЕД ПРОЈЕКТНИХ ЗАЈМОВА'!D$4:D$4)</f>
        <v>0</v>
      </c>
      <c r="E56" s="4">
        <f>IF(A56=0,0,+'ПРЕГЛЕД ПРОЈЕКТНИХ ЗАЈМОВА'!A$6:A$6)</f>
        <v>0</v>
      </c>
      <c r="F56" s="4">
        <f>IF($A56=0,0,+VLOOKUP($A56,'ПРЕГЛЕД ДОНАЦИЈА'!$A$10:$N$24,3,FALSE))</f>
        <v>0</v>
      </c>
      <c r="G56" s="4">
        <f>IF($A56=0,0,+VLOOKUP($A56,'ПРЕГЛЕД ДОНАЦИЈА'!$A$10:$N$24,4,FALSE))</f>
        <v>0</v>
      </c>
      <c r="H56" s="4">
        <f>IF($A56=0,0,IF($A56=$A55,0,+VLOOKUP($A56,'ПРЕГЛЕД ДОНАЦИЈА'!$A$10:$N$24,5,FALSE)))</f>
        <v>0</v>
      </c>
      <c r="I56" s="4">
        <f>IF($A56=0,0,IF($A56=$A55,0,+VLOOKUP($A56,'ПРЕГЛЕД ДОНАЦИЈА'!$A$10:$N$24,6,FALSE)))</f>
        <v>0</v>
      </c>
      <c r="J56" s="4">
        <f>IF($A56=0,0,+VLOOKUP($A56,'ПРЕГЛЕД ДОНАЦИЈА'!$A$10:$N$24,7,FALSE))</f>
        <v>0</v>
      </c>
      <c r="K56" s="76">
        <v>2023</v>
      </c>
      <c r="L56" s="74">
        <f>IF(A56=0,0,+VLOOKUP($A56,'ПРЕГЛЕД ДОНАЦИЈА'!$A$10:$N$24,COLUMN('ПРЕГЛЕД ДОНАЦИЈА'!L:L),FALSE))</f>
        <v>0</v>
      </c>
    </row>
    <row r="57" spans="1:12" x14ac:dyDescent="0.2">
      <c r="A57" s="4">
        <f t="shared" si="5"/>
        <v>0</v>
      </c>
      <c r="B57" s="4">
        <f t="shared" si="11"/>
        <v>0</v>
      </c>
      <c r="C57" s="75">
        <f>IF(A57=0,0,'ПРЕГЛЕД ПРОЈЕКТНИХ ЗАЈМОВА'!A$4:A$4)</f>
        <v>0</v>
      </c>
      <c r="D57" s="75">
        <f>IF(A57=0,0,'ПРЕГЛЕД ПРОЈЕКТНИХ ЗАЈМОВА'!D$4:D$4)</f>
        <v>0</v>
      </c>
      <c r="E57" s="4">
        <f>IF(A57=0,0,+'ПРЕГЛЕД ПРОЈЕКТНИХ ЗАЈМОВА'!A$6:A$6)</f>
        <v>0</v>
      </c>
      <c r="F57" s="4">
        <f>IF($A57=0,0,+VLOOKUP($A57,'ПРЕГЛЕД ДОНАЦИЈА'!$A$10:$N$24,3,FALSE))</f>
        <v>0</v>
      </c>
      <c r="G57" s="4">
        <f>IF($A57=0,0,+VLOOKUP($A57,'ПРЕГЛЕД ДОНАЦИЈА'!$A$10:$N$24,4,FALSE))</f>
        <v>0</v>
      </c>
      <c r="H57" s="4">
        <f>IF($A57=0,0,IF($A57=$A56,0,+VLOOKUP($A57,'ПРЕГЛЕД ДОНАЦИЈА'!$A$10:$N$24,5,FALSE)))</f>
        <v>0</v>
      </c>
      <c r="I57" s="4">
        <f>IF($A57=0,0,IF($A57=$A56,0,+VLOOKUP($A57,'ПРЕГЛЕД ДОНАЦИЈА'!$A$10:$N$24,6,FALSE)))</f>
        <v>0</v>
      </c>
      <c r="J57" s="4">
        <f>IF($A57=0,0,+VLOOKUP($A57,'ПРЕГЛЕД ДОНАЦИЈА'!$A$10:$N$24,7,FALSE))</f>
        <v>0</v>
      </c>
      <c r="K57" s="76">
        <v>2024</v>
      </c>
      <c r="L57" s="74">
        <f>IF(A57=0,0,+VLOOKUP($A57,'ПРЕГЛЕД ДОНАЦИЈА'!$A$10:$N$24,COLUMN('ПРЕГЛЕД ДОНАЦИЈА'!M:M),FALSE))</f>
        <v>0</v>
      </c>
    </row>
    <row r="58" spans="1:12" x14ac:dyDescent="0.2">
      <c r="A58" s="4">
        <f t="shared" si="5"/>
        <v>0</v>
      </c>
      <c r="B58" s="4">
        <f t="shared" si="11"/>
        <v>0</v>
      </c>
      <c r="C58" s="75">
        <f>IF(A58=0,0,'ПРЕГЛЕД ПРОЈЕКТНИХ ЗАЈМОВА'!A$4:A$4)</f>
        <v>0</v>
      </c>
      <c r="D58" s="75">
        <f>IF(A58=0,0,'ПРЕГЛЕД ПРОЈЕКТНИХ ЗАЈМОВА'!D$4:D$4)</f>
        <v>0</v>
      </c>
      <c r="E58" s="4">
        <f>IF(A58=0,0,+'ПРЕГЛЕД ПРОЈЕКТНИХ ЗАЈМОВА'!A$6:A$6)</f>
        <v>0</v>
      </c>
      <c r="F58" s="4">
        <f>IF($A58=0,0,+VLOOKUP($A58,'ПРЕГЛЕД ДОНАЦИЈА'!$A$10:$N$24,3,FALSE))</f>
        <v>0</v>
      </c>
      <c r="G58" s="4">
        <f>IF($A58=0,0,+VLOOKUP($A58,'ПРЕГЛЕД ДОНАЦИЈА'!$A$10:$N$24,4,FALSE))</f>
        <v>0</v>
      </c>
      <c r="H58" s="4">
        <f>IF($A58=0,0,IF($A58=$A57,0,+VLOOKUP($A58,'ПРЕГЛЕД ДОНАЦИЈА'!$A$10:$N$24,5,FALSE)))</f>
        <v>0</v>
      </c>
      <c r="I58" s="4">
        <f>IF($A58=0,0,IF($A58=$A57,0,+VLOOKUP($A58,'ПРЕГЛЕД ДОНАЦИЈА'!$A$10:$N$24,6,FALSE)))</f>
        <v>0</v>
      </c>
      <c r="J58" s="4">
        <f>IF($A58=0,0,+VLOOKUP($A58,'ПРЕГЛЕД ДОНАЦИЈА'!$A$10:$N$24,7,FALSE))</f>
        <v>0</v>
      </c>
      <c r="K58" s="76">
        <v>2025</v>
      </c>
      <c r="L58" s="74">
        <f>IF(A58=0,0,+VLOOKUP($A58,'ПРЕГЛЕД ДОНАЦИЈА'!$A$10:$N$24,COLUMN('ПРЕГЛЕД ДОНАЦИЈА'!N:N),FALSE))</f>
        <v>0</v>
      </c>
    </row>
    <row r="59" spans="1:12" x14ac:dyDescent="0.2">
      <c r="A59" s="4">
        <f t="shared" si="5"/>
        <v>0</v>
      </c>
      <c r="B59" s="4">
        <f t="shared" si="11"/>
        <v>0</v>
      </c>
      <c r="C59" s="75">
        <f>IF(A59=0,0,'ПРЕГЛЕД ПРОЈЕКТНИХ ЗАЈМОВА'!A$4:A$4)</f>
        <v>0</v>
      </c>
      <c r="D59" s="75">
        <f>IF(A59=0,0,'ПРЕГЛЕД ПРОЈЕКТНИХ ЗАЈМОВА'!D$4:D$4)</f>
        <v>0</v>
      </c>
      <c r="E59" s="4">
        <f>IF(A59=0,0,+'ПРЕГЛЕД ПРОЈЕКТНИХ ЗАЈМОВА'!A$6:A$6)</f>
        <v>0</v>
      </c>
      <c r="F59" s="4">
        <f>IF($A59=0,0,+VLOOKUP($A59,'ПРЕГЛЕД ДОНАЦИЈА'!$A$10:$N$24,3,FALSE))</f>
        <v>0</v>
      </c>
      <c r="G59" s="4">
        <f>IF($A59=0,0,+VLOOKUP($A59,'ПРЕГЛЕД ДОНАЦИЈА'!$A$10:$N$24,4,FALSE))</f>
        <v>0</v>
      </c>
      <c r="H59" s="4">
        <f>IF($A59=0,0,IF($A59=$A58,0,+VLOOKUP($A59,'ПРЕГЛЕД ДОНАЦИЈА'!$A$10:$N$24,5,FALSE)))</f>
        <v>0</v>
      </c>
      <c r="I59" s="4">
        <f>IF($A59=0,0,IF($A59=$A58,0,+VLOOKUP($A59,'ПРЕГЛЕД ДОНАЦИЈА'!$A$10:$N$24,6,FALSE)))</f>
        <v>0</v>
      </c>
      <c r="J59" s="4">
        <f>IF($A59=0,0,+VLOOKUP($A59,'ПРЕГЛЕД ДОНАЦИЈА'!$A$10:$N$24,7,FALSE))</f>
        <v>0</v>
      </c>
      <c r="K59" s="76" t="s">
        <v>812</v>
      </c>
      <c r="L59" s="74">
        <f>IF(A59=0,0,+VLOOKUP($A59,'ПРЕГЛЕД ДОНАЦИЈА'!$A$10:$P$24,COLUMN('ПРЕГЛЕД ДОНАЦИЈА'!O:O),FALSE))</f>
        <v>0</v>
      </c>
    </row>
    <row r="60" spans="1:12" x14ac:dyDescent="0.2">
      <c r="A60" s="78">
        <f>IF(MAX(A$4:A58)+1&gt;A$1,0,A52+1)</f>
        <v>0</v>
      </c>
      <c r="B60" s="4">
        <f t="shared" si="11"/>
        <v>0</v>
      </c>
      <c r="C60" s="75">
        <f>IF(A60=0,0,'ПРЕГЛЕД ПРОЈЕКТНИХ ЗАЈМОВА'!A$4:A$4)</f>
        <v>0</v>
      </c>
      <c r="D60" s="75">
        <f>IF(A60=0,0,'ПРЕГЛЕД ПРОЈЕКТНИХ ЗАЈМОВА'!D$4:D$4)</f>
        <v>0</v>
      </c>
      <c r="E60" s="4">
        <f>IF(A60=0,0,+'ПРЕГЛЕД ПРОЈЕКТНИХ ЗАЈМОВА'!A$6:A$6)</f>
        <v>0</v>
      </c>
      <c r="F60" s="4">
        <f>IF($A60=0,0,+VLOOKUP($A60,'ПРЕГЛЕД ДОНАЦИЈА'!$A$10:$N$24,3,FALSE))</f>
        <v>0</v>
      </c>
      <c r="G60" s="4">
        <f>IF($A60=0,0,+VLOOKUP($A60,'ПРЕГЛЕД ДОНАЦИЈА'!$A$10:$N$24,4,FALSE))</f>
        <v>0</v>
      </c>
      <c r="H60" s="4">
        <f>IF($A60=0,0,IF($A60=$A59,0,+VLOOKUP($A60,'ПРЕГЛЕД ДОНАЦИЈА'!$A$10:$N$24,5,FALSE)))</f>
        <v>0</v>
      </c>
      <c r="I60" s="4">
        <f>IF($A60=0,0,IF($A60=$A59,0,+VLOOKUP($A60,'ПРЕГЛЕД ДОНАЦИЈА'!$A$10:$N$24,6,FALSE)))</f>
        <v>0</v>
      </c>
      <c r="J60" s="4">
        <f>IF($A60=0,0,+VLOOKUP($A60,'ПРЕГЛЕД ДОНАЦИЈА'!$A$10:$N$24,7,FALSE))</f>
        <v>0</v>
      </c>
      <c r="K60" s="95" t="s">
        <v>655</v>
      </c>
      <c r="L60" s="74">
        <f>IF(A60=0,0,+VLOOKUP($A60,'ПРЕГЛЕД ДОНАЦИЈА'!$A$10:$N$24,COLUMN('ПРЕГЛЕД ДОНАЦИЈА'!H:H),FALSE))</f>
        <v>0</v>
      </c>
    </row>
    <row r="61" spans="1:12" x14ac:dyDescent="0.2">
      <c r="A61" s="4">
        <f t="shared" si="5"/>
        <v>0</v>
      </c>
      <c r="B61" s="4">
        <f t="shared" si="11"/>
        <v>0</v>
      </c>
      <c r="C61" s="75">
        <f>IF(A61=0,0,'ПРЕГЛЕД ПРОЈЕКТНИХ ЗАЈМОВА'!A$4:A$4)</f>
        <v>0</v>
      </c>
      <c r="D61" s="75">
        <f>IF(A61=0,0,'ПРЕГЛЕД ПРОЈЕКТНИХ ЗАЈМОВА'!D$4:D$4)</f>
        <v>0</v>
      </c>
      <c r="E61" s="4">
        <f>IF(A61=0,0,+'ПРЕГЛЕД ПРОЈЕКТНИХ ЗАЈМОВА'!A$6:A$6)</f>
        <v>0</v>
      </c>
      <c r="F61" s="4">
        <f>IF($A61=0,0,+VLOOKUP($A61,'ПРЕГЛЕД ДОНАЦИЈА'!$A$10:$N$24,3,FALSE))</f>
        <v>0</v>
      </c>
      <c r="G61" s="4">
        <f>IF($A61=0,0,+VLOOKUP($A61,'ПРЕГЛЕД ДОНАЦИЈА'!$A$10:$N$24,4,FALSE))</f>
        <v>0</v>
      </c>
      <c r="H61" s="4">
        <f>IF($A61=0,0,IF($A61=$A60,0,+VLOOKUP($A61,'ПРЕГЛЕД ДОНАЦИЈА'!$A$10:$N$24,5,FALSE)))</f>
        <v>0</v>
      </c>
      <c r="I61" s="4">
        <f>IF($A61=0,0,IF($A61=$A60,0,+VLOOKUP($A61,'ПРЕГЛЕД ДОНАЦИЈА'!$A$10:$N$24,6,FALSE)))</f>
        <v>0</v>
      </c>
      <c r="J61" s="4">
        <f>IF($A61=0,0,+VLOOKUP($A61,'ПРЕГЛЕД ДОНАЦИЈА'!$A$10:$N$24,7,FALSE))</f>
        <v>0</v>
      </c>
      <c r="K61" s="110" t="s">
        <v>761</v>
      </c>
      <c r="L61" s="74">
        <f>IF(A61=0,0,+VLOOKUP($A61,'ПРЕГЛЕД ДОНАЦИЈА'!$A$10:$N$24,COLUMN('ПРЕГЛЕД ДОНАЦИЈА'!I:I),FALSE))</f>
        <v>0</v>
      </c>
    </row>
    <row r="62" spans="1:12" x14ac:dyDescent="0.2">
      <c r="A62" s="4">
        <f t="shared" si="5"/>
        <v>0</v>
      </c>
      <c r="B62" s="4">
        <f t="shared" si="11"/>
        <v>0</v>
      </c>
      <c r="C62" s="75">
        <f>IF(A62=0,0,'ПРЕГЛЕД ПРОЈЕКТНИХ ЗАЈМОВА'!A$4:A$4)</f>
        <v>0</v>
      </c>
      <c r="D62" s="75">
        <f>IF(A62=0,0,'ПРЕГЛЕД ПРОЈЕКТНИХ ЗАЈМОВА'!D$4:D$4)</f>
        <v>0</v>
      </c>
      <c r="E62" s="4">
        <f>IF(A62=0,0,+'ПРЕГЛЕД ПРОЈЕКТНИХ ЗАЈМОВА'!A$6:A$6)</f>
        <v>0</v>
      </c>
      <c r="F62" s="4">
        <f>IF($A62=0,0,+VLOOKUP($A62,'ПРЕГЛЕД ДОНАЦИЈА'!$A$10:$N$24,3,FALSE))</f>
        <v>0</v>
      </c>
      <c r="G62" s="4">
        <f>IF($A62=0,0,+VLOOKUP($A62,'ПРЕГЛЕД ДОНАЦИЈА'!$A$10:$N$24,4,FALSE))</f>
        <v>0</v>
      </c>
      <c r="H62" s="4">
        <f>IF($A62=0,0,IF($A62=$A61,0,+VLOOKUP($A62,'ПРЕГЛЕД ДОНАЦИЈА'!$A$10:$N$24,5,FALSE)))</f>
        <v>0</v>
      </c>
      <c r="I62" s="4">
        <f>IF($A62=0,0,IF($A62=$A61,0,+VLOOKUP($A62,'ПРЕГЛЕД ДОНАЦИЈА'!$A$10:$N$24,6,FALSE)))</f>
        <v>0</v>
      </c>
      <c r="J62" s="4">
        <f>IF($A62=0,0,+VLOOKUP($A62,'ПРЕГЛЕД ДОНАЦИЈА'!$A$10:$N$24,7,FALSE))</f>
        <v>0</v>
      </c>
      <c r="K62" s="96" t="s">
        <v>806</v>
      </c>
      <c r="L62" s="74">
        <f>IF(A62=0,0,+VLOOKUP($A62,'ПРЕГЛЕД ДОНАЦИЈА'!$A$10:$N$24,COLUMN('ПРЕГЛЕД ДОНАЦИЈА'!J:J),FALSE))</f>
        <v>0</v>
      </c>
    </row>
    <row r="63" spans="1:12" x14ac:dyDescent="0.2">
      <c r="A63" s="4">
        <f t="shared" ref="A63" si="13">+A61</f>
        <v>0</v>
      </c>
      <c r="B63" s="4">
        <f t="shared" si="11"/>
        <v>0</v>
      </c>
      <c r="C63" s="75">
        <f>IF(A63=0,0,'ПРЕГЛЕД ПРОЈЕКТНИХ ЗАЈМОВА'!A$4:A$4)</f>
        <v>0</v>
      </c>
      <c r="D63" s="75">
        <f>IF(A63=0,0,'ПРЕГЛЕД ПРОЈЕКТНИХ ЗАЈМОВА'!D$4:D$4)</f>
        <v>0</v>
      </c>
      <c r="E63" s="4">
        <f>IF(A63=0,0,+'ПРЕГЛЕД ПРОЈЕКТНИХ ЗАЈМОВА'!A$6:A$6)</f>
        <v>0</v>
      </c>
      <c r="F63" s="4">
        <f>IF($A63=0,0,+VLOOKUP($A63,'ПРЕГЛЕД ДОНАЦИЈА'!$A$10:$N$24,3,FALSE))</f>
        <v>0</v>
      </c>
      <c r="G63" s="4">
        <f>IF($A63=0,0,+VLOOKUP($A63,'ПРЕГЛЕД ДОНАЦИЈА'!$A$10:$N$24,4,FALSE))</f>
        <v>0</v>
      </c>
      <c r="H63" s="4">
        <f>IF($A63=0,0,IF($A63=$A62,0,+VLOOKUP($A63,'ПРЕГЛЕД ДОНАЦИЈА'!$A$10:$N$24,5,FALSE)))</f>
        <v>0</v>
      </c>
      <c r="I63" s="4">
        <f>IF($A63=0,0,IF($A63=$A62,0,+VLOOKUP($A63,'ПРЕГЛЕД ДОНАЦИЈА'!$A$10:$N$24,6,FALSE)))</f>
        <v>0</v>
      </c>
      <c r="J63" s="4">
        <f>IF($A63=0,0,+VLOOKUP($A63,'ПРЕГЛЕД ДОНАЦИЈА'!$A$10:$N$24,7,FALSE))</f>
        <v>0</v>
      </c>
      <c r="K63" s="95" t="s">
        <v>813</v>
      </c>
      <c r="L63" s="74">
        <f>IF(A63=0,0,+VLOOKUP($A63,'ПРЕГЛЕД ДОНАЦИЈА'!$A$10:$N$24,COLUMN('ПРЕГЛЕД ДОНАЦИЈА'!K:K),FALSE))</f>
        <v>0</v>
      </c>
    </row>
    <row r="64" spans="1:12" x14ac:dyDescent="0.2">
      <c r="A64" s="4">
        <f t="shared" si="5"/>
        <v>0</v>
      </c>
      <c r="B64" s="4">
        <f t="shared" si="11"/>
        <v>0</v>
      </c>
      <c r="C64" s="75">
        <f>IF(A64=0,0,'ПРЕГЛЕД ПРОЈЕКТНИХ ЗАЈМОВА'!A$4:A$4)</f>
        <v>0</v>
      </c>
      <c r="D64" s="75">
        <f>IF(A64=0,0,'ПРЕГЛЕД ПРОЈЕКТНИХ ЗАЈМОВА'!D$4:D$4)</f>
        <v>0</v>
      </c>
      <c r="E64" s="4">
        <f>IF(A64=0,0,+'ПРЕГЛЕД ПРОЈЕКТНИХ ЗАЈМОВА'!A$6:A$6)</f>
        <v>0</v>
      </c>
      <c r="F64" s="4">
        <f>IF($A64=0,0,+VLOOKUP($A64,'ПРЕГЛЕД ДОНАЦИЈА'!$A$10:$N$24,3,FALSE))</f>
        <v>0</v>
      </c>
      <c r="G64" s="4">
        <f>IF($A64=0,0,+VLOOKUP($A64,'ПРЕГЛЕД ДОНАЦИЈА'!$A$10:$N$24,4,FALSE))</f>
        <v>0</v>
      </c>
      <c r="H64" s="4">
        <f>IF($A64=0,0,IF($A64=$A63,0,+VLOOKUP($A64,'ПРЕГЛЕД ДОНАЦИЈА'!$A$10:$N$24,5,FALSE)))</f>
        <v>0</v>
      </c>
      <c r="I64" s="4">
        <f>IF($A64=0,0,IF($A64=$A63,0,+VLOOKUP($A64,'ПРЕГЛЕД ДОНАЦИЈА'!$A$10:$N$24,6,FALSE)))</f>
        <v>0</v>
      </c>
      <c r="J64" s="4">
        <f>IF($A64=0,0,+VLOOKUP($A64,'ПРЕГЛЕД ДОНАЦИЈА'!$A$10:$N$24,7,FALSE))</f>
        <v>0</v>
      </c>
      <c r="K64" s="76">
        <v>2023</v>
      </c>
      <c r="L64" s="74">
        <f>IF(A64=0,0,+VLOOKUP($A64,'ПРЕГЛЕД ДОНАЦИЈА'!$A$10:$N$24,COLUMN('ПРЕГЛЕД ДОНАЦИЈА'!L:L),FALSE))</f>
        <v>0</v>
      </c>
    </row>
    <row r="65" spans="1:12" x14ac:dyDescent="0.2">
      <c r="A65" s="4">
        <f t="shared" si="5"/>
        <v>0</v>
      </c>
      <c r="B65" s="4">
        <f t="shared" si="11"/>
        <v>0</v>
      </c>
      <c r="C65" s="75">
        <f>IF(A65=0,0,'ПРЕГЛЕД ПРОЈЕКТНИХ ЗАЈМОВА'!A$4:A$4)</f>
        <v>0</v>
      </c>
      <c r="D65" s="75">
        <f>IF(A65=0,0,'ПРЕГЛЕД ПРОЈЕКТНИХ ЗАЈМОВА'!D$4:D$4)</f>
        <v>0</v>
      </c>
      <c r="E65" s="4">
        <f>IF(A65=0,0,+'ПРЕГЛЕД ПРОЈЕКТНИХ ЗАЈМОВА'!A$6:A$6)</f>
        <v>0</v>
      </c>
      <c r="F65" s="4">
        <f>IF($A65=0,0,+VLOOKUP($A65,'ПРЕГЛЕД ДОНАЦИЈА'!$A$10:$N$24,3,FALSE))</f>
        <v>0</v>
      </c>
      <c r="G65" s="4">
        <f>IF($A65=0,0,+VLOOKUP($A65,'ПРЕГЛЕД ДОНАЦИЈА'!$A$10:$N$24,4,FALSE))</f>
        <v>0</v>
      </c>
      <c r="H65" s="4">
        <f>IF($A65=0,0,IF($A65=$A64,0,+VLOOKUP($A65,'ПРЕГЛЕД ДОНАЦИЈА'!$A$10:$N$24,5,FALSE)))</f>
        <v>0</v>
      </c>
      <c r="I65" s="4">
        <f>IF($A65=0,0,IF($A65=$A64,0,+VLOOKUP($A65,'ПРЕГЛЕД ДОНАЦИЈА'!$A$10:$N$24,6,FALSE)))</f>
        <v>0</v>
      </c>
      <c r="J65" s="4">
        <f>IF($A65=0,0,+VLOOKUP($A65,'ПРЕГЛЕД ДОНАЦИЈА'!$A$10:$N$24,7,FALSE))</f>
        <v>0</v>
      </c>
      <c r="K65" s="76">
        <v>2024</v>
      </c>
      <c r="L65" s="74">
        <f>IF(A65=0,0,+VLOOKUP($A65,'ПРЕГЛЕД ДОНАЦИЈА'!$A$10:$N$24,COLUMN('ПРЕГЛЕД ДОНАЦИЈА'!M:M),FALSE))</f>
        <v>0</v>
      </c>
    </row>
    <row r="66" spans="1:12" x14ac:dyDescent="0.2">
      <c r="A66" s="4">
        <f t="shared" si="5"/>
        <v>0</v>
      </c>
      <c r="B66" s="4">
        <f t="shared" si="11"/>
        <v>0</v>
      </c>
      <c r="C66" s="75">
        <f>IF(A66=0,0,'ПРЕГЛЕД ПРОЈЕКТНИХ ЗАЈМОВА'!A$4:A$4)</f>
        <v>0</v>
      </c>
      <c r="D66" s="75">
        <f>IF(A66=0,0,'ПРЕГЛЕД ПРОЈЕКТНИХ ЗАЈМОВА'!D$4:D$4)</f>
        <v>0</v>
      </c>
      <c r="E66" s="4">
        <f>IF(A66=0,0,+'ПРЕГЛЕД ПРОЈЕКТНИХ ЗАЈМОВА'!A$6:A$6)</f>
        <v>0</v>
      </c>
      <c r="F66" s="4">
        <f>IF($A66=0,0,+VLOOKUP($A66,'ПРЕГЛЕД ДОНАЦИЈА'!$A$10:$N$24,3,FALSE))</f>
        <v>0</v>
      </c>
      <c r="G66" s="4">
        <f>IF($A66=0,0,+VLOOKUP($A66,'ПРЕГЛЕД ДОНАЦИЈА'!$A$10:$N$24,4,FALSE))</f>
        <v>0</v>
      </c>
      <c r="H66" s="4">
        <f>IF($A66=0,0,IF($A66=$A65,0,+VLOOKUP($A66,'ПРЕГЛЕД ДОНАЦИЈА'!$A$10:$N$24,5,FALSE)))</f>
        <v>0</v>
      </c>
      <c r="I66" s="4">
        <f>IF($A66=0,0,IF($A66=$A65,0,+VLOOKUP($A66,'ПРЕГЛЕД ДОНАЦИЈА'!$A$10:$N$24,6,FALSE)))</f>
        <v>0</v>
      </c>
      <c r="J66" s="4">
        <f>IF($A66=0,0,+VLOOKUP($A66,'ПРЕГЛЕД ДОНАЦИЈА'!$A$10:$N$24,7,FALSE))</f>
        <v>0</v>
      </c>
      <c r="K66" s="76">
        <v>2025</v>
      </c>
      <c r="L66" s="74">
        <f>IF(A66=0,0,+VLOOKUP($A66,'ПРЕГЛЕД ДОНАЦИЈА'!$A$10:$N$24,COLUMN('ПРЕГЛЕД ДОНАЦИЈА'!N:N),FALSE))</f>
        <v>0</v>
      </c>
    </row>
    <row r="67" spans="1:12" x14ac:dyDescent="0.2">
      <c r="A67" s="4">
        <f t="shared" si="5"/>
        <v>0</v>
      </c>
      <c r="B67" s="4">
        <f t="shared" si="11"/>
        <v>0</v>
      </c>
      <c r="C67" s="75">
        <f>IF(A67=0,0,'ПРЕГЛЕД ПРОЈЕКТНИХ ЗАЈМОВА'!A$4:A$4)</f>
        <v>0</v>
      </c>
      <c r="D67" s="75">
        <f>IF(A67=0,0,'ПРЕГЛЕД ПРОЈЕКТНИХ ЗАЈМОВА'!D$4:D$4)</f>
        <v>0</v>
      </c>
      <c r="E67" s="4">
        <f>IF(A67=0,0,+'ПРЕГЛЕД ПРОЈЕКТНИХ ЗАЈМОВА'!A$6:A$6)</f>
        <v>0</v>
      </c>
      <c r="F67" s="4">
        <f>IF($A67=0,0,+VLOOKUP($A67,'ПРЕГЛЕД ДОНАЦИЈА'!$A$10:$N$24,3,FALSE))</f>
        <v>0</v>
      </c>
      <c r="G67" s="4">
        <f>IF($A67=0,0,+VLOOKUP($A67,'ПРЕГЛЕД ДОНАЦИЈА'!$A$10:$N$24,4,FALSE))</f>
        <v>0</v>
      </c>
      <c r="H67" s="4">
        <f>IF($A67=0,0,IF($A67=$A66,0,+VLOOKUP($A67,'ПРЕГЛЕД ДОНАЦИЈА'!$A$10:$N$24,5,FALSE)))</f>
        <v>0</v>
      </c>
      <c r="I67" s="4">
        <f>IF($A67=0,0,IF($A67=$A66,0,+VLOOKUP($A67,'ПРЕГЛЕД ДОНАЦИЈА'!$A$10:$N$24,6,FALSE)))</f>
        <v>0</v>
      </c>
      <c r="J67" s="4">
        <f>IF($A67=0,0,+VLOOKUP($A67,'ПРЕГЛЕД ДОНАЦИЈА'!$A$10:$N$24,7,FALSE))</f>
        <v>0</v>
      </c>
      <c r="K67" s="76" t="s">
        <v>812</v>
      </c>
      <c r="L67" s="74">
        <f>IF(A67=0,0,+VLOOKUP($A67,'ПРЕГЛЕД ДОНАЦИЈА'!$A$10:$P$24,COLUMN('ПРЕГЛЕД ДОНАЦИЈА'!O:O),FALSE))</f>
        <v>0</v>
      </c>
    </row>
    <row r="68" spans="1:12" x14ac:dyDescent="0.2">
      <c r="A68" s="78">
        <f>IF(MAX(A$4:A66)+1&gt;A$1,0,A60+1)</f>
        <v>0</v>
      </c>
      <c r="B68" s="4">
        <f t="shared" si="11"/>
        <v>0</v>
      </c>
      <c r="C68" s="75">
        <f>IF(A68=0,0,'ПРЕГЛЕД ПРОЈЕКТНИХ ЗАЈМОВА'!A$4:A$4)</f>
        <v>0</v>
      </c>
      <c r="D68" s="75">
        <f>IF(A68=0,0,'ПРЕГЛЕД ПРОЈЕКТНИХ ЗАЈМОВА'!D$4:D$4)</f>
        <v>0</v>
      </c>
      <c r="E68" s="4">
        <f>IF(A68=0,0,+'ПРЕГЛЕД ПРОЈЕКТНИХ ЗАЈМОВА'!A$6:A$6)</f>
        <v>0</v>
      </c>
      <c r="F68" s="4">
        <f>IF($A68=0,0,+VLOOKUP($A68,'ПРЕГЛЕД ДОНАЦИЈА'!$A$10:$N$24,3,FALSE))</f>
        <v>0</v>
      </c>
      <c r="G68" s="4">
        <f>IF($A68=0,0,+VLOOKUP($A68,'ПРЕГЛЕД ДОНАЦИЈА'!$A$10:$N$24,4,FALSE))</f>
        <v>0</v>
      </c>
      <c r="H68" s="4">
        <f>IF($A68=0,0,IF($A68=$A67,0,+VLOOKUP($A68,'ПРЕГЛЕД ДОНАЦИЈА'!$A$10:$N$24,5,FALSE)))</f>
        <v>0</v>
      </c>
      <c r="I68" s="4">
        <f>IF($A68=0,0,IF($A68=$A67,0,+VLOOKUP($A68,'ПРЕГЛЕД ДОНАЦИЈА'!$A$10:$N$24,6,FALSE)))</f>
        <v>0</v>
      </c>
      <c r="J68" s="4">
        <f>IF($A68=0,0,+VLOOKUP($A68,'ПРЕГЛЕД ДОНАЦИЈА'!$A$10:$N$24,7,FALSE))</f>
        <v>0</v>
      </c>
      <c r="K68" s="95" t="s">
        <v>655</v>
      </c>
      <c r="L68" s="74">
        <f>IF(A68=0,0,+VLOOKUP($A68,'ПРЕГЛЕД ДОНАЦИЈА'!$A$10:$N$24,COLUMN('ПРЕГЛЕД ДОНАЦИЈА'!H:H),FALSE))</f>
        <v>0</v>
      </c>
    </row>
    <row r="69" spans="1:12" x14ac:dyDescent="0.2">
      <c r="A69" s="4">
        <f t="shared" si="5"/>
        <v>0</v>
      </c>
      <c r="B69" s="4">
        <f t="shared" ref="B69:B83" si="14">+IF(A69&gt;0,+B68+1,0)</f>
        <v>0</v>
      </c>
      <c r="C69" s="75">
        <f>IF(A69=0,0,'ПРЕГЛЕД ПРОЈЕКТНИХ ЗАЈМОВА'!A$4:A$4)</f>
        <v>0</v>
      </c>
      <c r="D69" s="75">
        <f>IF(A69=0,0,'ПРЕГЛЕД ПРОЈЕКТНИХ ЗАЈМОВА'!D$4:D$4)</f>
        <v>0</v>
      </c>
      <c r="E69" s="4">
        <f>IF(A69=0,0,+'ПРЕГЛЕД ПРОЈЕКТНИХ ЗАЈМОВА'!A$6:A$6)</f>
        <v>0</v>
      </c>
      <c r="F69" s="4">
        <f>IF($A69=0,0,+VLOOKUP($A69,'ПРЕГЛЕД ДОНАЦИЈА'!$A$10:$N$24,3,FALSE))</f>
        <v>0</v>
      </c>
      <c r="G69" s="4">
        <f>IF($A69=0,0,+VLOOKUP($A69,'ПРЕГЛЕД ДОНАЦИЈА'!$A$10:$N$24,4,FALSE))</f>
        <v>0</v>
      </c>
      <c r="H69" s="4">
        <f>IF($A69=0,0,IF($A69=$A68,0,+VLOOKUP($A69,'ПРЕГЛЕД ДОНАЦИЈА'!$A$10:$N$24,5,FALSE)))</f>
        <v>0</v>
      </c>
      <c r="I69" s="4">
        <f>IF($A69=0,0,IF($A69=$A68,0,+VLOOKUP($A69,'ПРЕГЛЕД ДОНАЦИЈА'!$A$10:$N$24,6,FALSE)))</f>
        <v>0</v>
      </c>
      <c r="J69" s="4">
        <f>IF($A69=0,0,+VLOOKUP($A69,'ПРЕГЛЕД ДОНАЦИЈА'!$A$10:$N$24,7,FALSE))</f>
        <v>0</v>
      </c>
      <c r="K69" s="110" t="s">
        <v>761</v>
      </c>
      <c r="L69" s="74">
        <f>IF(A69=0,0,+VLOOKUP($A69,'ПРЕГЛЕД ДОНАЦИЈА'!$A$10:$N$24,COLUMN('ПРЕГЛЕД ДОНАЦИЈА'!I:I),FALSE))</f>
        <v>0</v>
      </c>
    </row>
    <row r="70" spans="1:12" x14ac:dyDescent="0.2">
      <c r="A70" s="4">
        <f t="shared" si="5"/>
        <v>0</v>
      </c>
      <c r="B70" s="4">
        <f t="shared" si="14"/>
        <v>0</v>
      </c>
      <c r="C70" s="75">
        <f>IF(A70=0,0,'ПРЕГЛЕД ПРОЈЕКТНИХ ЗАЈМОВА'!A$4:A$4)</f>
        <v>0</v>
      </c>
      <c r="D70" s="75">
        <f>IF(A70=0,0,'ПРЕГЛЕД ПРОЈЕКТНИХ ЗАЈМОВА'!D$4:D$4)</f>
        <v>0</v>
      </c>
      <c r="E70" s="4">
        <f>IF(A70=0,0,+'ПРЕГЛЕД ПРОЈЕКТНИХ ЗАЈМОВА'!A$6:A$6)</f>
        <v>0</v>
      </c>
      <c r="F70" s="4">
        <f>IF($A70=0,0,+VLOOKUP($A70,'ПРЕГЛЕД ДОНАЦИЈА'!$A$10:$N$24,3,FALSE))</f>
        <v>0</v>
      </c>
      <c r="G70" s="4">
        <f>IF($A70=0,0,+VLOOKUP($A70,'ПРЕГЛЕД ДОНАЦИЈА'!$A$10:$N$24,4,FALSE))</f>
        <v>0</v>
      </c>
      <c r="H70" s="4">
        <f>IF($A70=0,0,IF($A70=$A69,0,+VLOOKUP($A70,'ПРЕГЛЕД ДОНАЦИЈА'!$A$10:$N$24,5,FALSE)))</f>
        <v>0</v>
      </c>
      <c r="I70" s="4">
        <f>IF($A70=0,0,IF($A70=$A69,0,+VLOOKUP($A70,'ПРЕГЛЕД ДОНАЦИЈА'!$A$10:$N$24,6,FALSE)))</f>
        <v>0</v>
      </c>
      <c r="J70" s="4">
        <f>IF($A70=0,0,+VLOOKUP($A70,'ПРЕГЛЕД ДОНАЦИЈА'!$A$10:$N$24,7,FALSE))</f>
        <v>0</v>
      </c>
      <c r="K70" s="96" t="s">
        <v>806</v>
      </c>
      <c r="L70" s="74">
        <f>IF(A70=0,0,+VLOOKUP($A70,'ПРЕГЛЕД ДОНАЦИЈА'!$A$10:$N$24,COLUMN('ПРЕГЛЕД ДОНАЦИЈА'!J:J),FALSE))</f>
        <v>0</v>
      </c>
    </row>
    <row r="71" spans="1:12" x14ac:dyDescent="0.2">
      <c r="A71" s="4">
        <f t="shared" ref="A71" si="15">+A69</f>
        <v>0</v>
      </c>
      <c r="B71" s="4">
        <f t="shared" si="14"/>
        <v>0</v>
      </c>
      <c r="C71" s="75">
        <f>IF(A71=0,0,'ПРЕГЛЕД ПРОЈЕКТНИХ ЗАЈМОВА'!A$4:A$4)</f>
        <v>0</v>
      </c>
      <c r="D71" s="75">
        <f>IF(A71=0,0,'ПРЕГЛЕД ПРОЈЕКТНИХ ЗАЈМОВА'!D$4:D$4)</f>
        <v>0</v>
      </c>
      <c r="E71" s="4">
        <f>IF(A71=0,0,+'ПРЕГЛЕД ПРОЈЕКТНИХ ЗАЈМОВА'!A$6:A$6)</f>
        <v>0</v>
      </c>
      <c r="F71" s="4">
        <f>IF($A71=0,0,+VLOOKUP($A71,'ПРЕГЛЕД ДОНАЦИЈА'!$A$10:$N$24,3,FALSE))</f>
        <v>0</v>
      </c>
      <c r="G71" s="4">
        <f>IF($A71=0,0,+VLOOKUP($A71,'ПРЕГЛЕД ДОНАЦИЈА'!$A$10:$N$24,4,FALSE))</f>
        <v>0</v>
      </c>
      <c r="H71" s="4">
        <f>IF($A71=0,0,IF($A71=$A70,0,+VLOOKUP($A71,'ПРЕГЛЕД ДОНАЦИЈА'!$A$10:$N$24,5,FALSE)))</f>
        <v>0</v>
      </c>
      <c r="I71" s="4">
        <f>IF($A71=0,0,IF($A71=$A70,0,+VLOOKUP($A71,'ПРЕГЛЕД ДОНАЦИЈА'!$A$10:$N$24,6,FALSE)))</f>
        <v>0</v>
      </c>
      <c r="J71" s="4">
        <f>IF($A71=0,0,+VLOOKUP($A71,'ПРЕГЛЕД ДОНАЦИЈА'!$A$10:$N$24,7,FALSE))</f>
        <v>0</v>
      </c>
      <c r="K71" s="95" t="s">
        <v>813</v>
      </c>
      <c r="L71" s="74">
        <f>IF(A71=0,0,+VLOOKUP($A71,'ПРЕГЛЕД ДОНАЦИЈА'!$A$10:$N$24,COLUMN('ПРЕГЛЕД ДОНАЦИЈА'!K:K),FALSE))</f>
        <v>0</v>
      </c>
    </row>
    <row r="72" spans="1:12" x14ac:dyDescent="0.2">
      <c r="A72" s="4">
        <f t="shared" si="5"/>
        <v>0</v>
      </c>
      <c r="B72" s="4">
        <f t="shared" si="14"/>
        <v>0</v>
      </c>
      <c r="C72" s="75">
        <f>IF(A72=0,0,'ПРЕГЛЕД ПРОЈЕКТНИХ ЗАЈМОВА'!A$4:A$4)</f>
        <v>0</v>
      </c>
      <c r="D72" s="75">
        <f>IF(A72=0,0,'ПРЕГЛЕД ПРОЈЕКТНИХ ЗАЈМОВА'!D$4:D$4)</f>
        <v>0</v>
      </c>
      <c r="E72" s="4">
        <f>IF(A72=0,0,+'ПРЕГЛЕД ПРОЈЕКТНИХ ЗАЈМОВА'!A$6:A$6)</f>
        <v>0</v>
      </c>
      <c r="F72" s="4">
        <f>IF($A72=0,0,+VLOOKUP($A72,'ПРЕГЛЕД ДОНАЦИЈА'!$A$10:$N$24,3,FALSE))</f>
        <v>0</v>
      </c>
      <c r="G72" s="4">
        <f>IF($A72=0,0,+VLOOKUP($A72,'ПРЕГЛЕД ДОНАЦИЈА'!$A$10:$N$24,4,FALSE))</f>
        <v>0</v>
      </c>
      <c r="H72" s="4">
        <f>IF($A72=0,0,IF($A72=$A71,0,+VLOOKUP($A72,'ПРЕГЛЕД ДОНАЦИЈА'!$A$10:$N$24,5,FALSE)))</f>
        <v>0</v>
      </c>
      <c r="I72" s="4">
        <f>IF($A72=0,0,IF($A72=$A71,0,+VLOOKUP($A72,'ПРЕГЛЕД ДОНАЦИЈА'!$A$10:$N$24,6,FALSE)))</f>
        <v>0</v>
      </c>
      <c r="J72" s="4">
        <f>IF($A72=0,0,+VLOOKUP($A72,'ПРЕГЛЕД ДОНАЦИЈА'!$A$10:$N$24,7,FALSE))</f>
        <v>0</v>
      </c>
      <c r="K72" s="76">
        <v>2023</v>
      </c>
      <c r="L72" s="74">
        <f>IF(A72=0,0,+VLOOKUP($A72,'ПРЕГЛЕД ДОНАЦИЈА'!$A$10:$N$24,COLUMN('ПРЕГЛЕД ДОНАЦИЈА'!L:L),FALSE))</f>
        <v>0</v>
      </c>
    </row>
    <row r="73" spans="1:12" x14ac:dyDescent="0.2">
      <c r="A73" s="4">
        <f t="shared" si="5"/>
        <v>0</v>
      </c>
      <c r="B73" s="4">
        <f t="shared" si="14"/>
        <v>0</v>
      </c>
      <c r="C73" s="75">
        <f>IF(A73=0,0,'ПРЕГЛЕД ПРОЈЕКТНИХ ЗАЈМОВА'!A$4:A$4)</f>
        <v>0</v>
      </c>
      <c r="D73" s="75">
        <f>IF(A73=0,0,'ПРЕГЛЕД ПРОЈЕКТНИХ ЗАЈМОВА'!D$4:D$4)</f>
        <v>0</v>
      </c>
      <c r="E73" s="4">
        <f>IF(A73=0,0,+'ПРЕГЛЕД ПРОЈЕКТНИХ ЗАЈМОВА'!A$6:A$6)</f>
        <v>0</v>
      </c>
      <c r="F73" s="4">
        <f>IF($A73=0,0,+VLOOKUP($A73,'ПРЕГЛЕД ДОНАЦИЈА'!$A$10:$N$24,3,FALSE))</f>
        <v>0</v>
      </c>
      <c r="G73" s="4">
        <f>IF($A73=0,0,+VLOOKUP($A73,'ПРЕГЛЕД ДОНАЦИЈА'!$A$10:$N$24,4,FALSE))</f>
        <v>0</v>
      </c>
      <c r="H73" s="4">
        <f>IF($A73=0,0,IF($A73=$A72,0,+VLOOKUP($A73,'ПРЕГЛЕД ДОНАЦИЈА'!$A$10:$N$24,5,FALSE)))</f>
        <v>0</v>
      </c>
      <c r="I73" s="4">
        <f>IF($A73=0,0,IF($A73=$A72,0,+VLOOKUP($A73,'ПРЕГЛЕД ДОНАЦИЈА'!$A$10:$N$24,6,FALSE)))</f>
        <v>0</v>
      </c>
      <c r="J73" s="4">
        <f>IF($A73=0,0,+VLOOKUP($A73,'ПРЕГЛЕД ДОНАЦИЈА'!$A$10:$N$24,7,FALSE))</f>
        <v>0</v>
      </c>
      <c r="K73" s="76">
        <v>2024</v>
      </c>
      <c r="L73" s="74">
        <f>IF(A73=0,0,+VLOOKUP($A73,'ПРЕГЛЕД ДОНАЦИЈА'!$A$10:$N$24,COLUMN('ПРЕГЛЕД ДОНАЦИЈА'!M:M),FALSE))</f>
        <v>0</v>
      </c>
    </row>
    <row r="74" spans="1:12" x14ac:dyDescent="0.2">
      <c r="A74" s="4">
        <f t="shared" si="5"/>
        <v>0</v>
      </c>
      <c r="B74" s="4">
        <f t="shared" si="14"/>
        <v>0</v>
      </c>
      <c r="C74" s="75">
        <f>IF(A74=0,0,'ПРЕГЛЕД ПРОЈЕКТНИХ ЗАЈМОВА'!A$4:A$4)</f>
        <v>0</v>
      </c>
      <c r="D74" s="75">
        <f>IF(A74=0,0,'ПРЕГЛЕД ПРОЈЕКТНИХ ЗАЈМОВА'!D$4:D$4)</f>
        <v>0</v>
      </c>
      <c r="E74" s="4">
        <f>IF(A74=0,0,+'ПРЕГЛЕД ПРОЈЕКТНИХ ЗАЈМОВА'!A$6:A$6)</f>
        <v>0</v>
      </c>
      <c r="F74" s="4">
        <f>IF($A74=0,0,+VLOOKUP($A74,'ПРЕГЛЕД ДОНАЦИЈА'!$A$10:$N$24,3,FALSE))</f>
        <v>0</v>
      </c>
      <c r="G74" s="4">
        <f>IF($A74=0,0,+VLOOKUP($A74,'ПРЕГЛЕД ДОНАЦИЈА'!$A$10:$N$24,4,FALSE))</f>
        <v>0</v>
      </c>
      <c r="H74" s="4">
        <f>IF($A74=0,0,IF($A74=$A73,0,+VLOOKUP($A74,'ПРЕГЛЕД ДОНАЦИЈА'!$A$10:$N$24,5,FALSE)))</f>
        <v>0</v>
      </c>
      <c r="I74" s="4">
        <f>IF($A74=0,0,IF($A74=$A73,0,+VLOOKUP($A74,'ПРЕГЛЕД ДОНАЦИЈА'!$A$10:$N$24,6,FALSE)))</f>
        <v>0</v>
      </c>
      <c r="J74" s="4">
        <f>IF($A74=0,0,+VLOOKUP($A74,'ПРЕГЛЕД ДОНАЦИЈА'!$A$10:$N$24,7,FALSE))</f>
        <v>0</v>
      </c>
      <c r="K74" s="76">
        <v>2025</v>
      </c>
      <c r="L74" s="74">
        <f>IF(A74=0,0,+VLOOKUP($A74,'ПРЕГЛЕД ДОНАЦИЈА'!$A$10:$N$24,COLUMN('ПРЕГЛЕД ДОНАЦИЈА'!N:N),FALSE))</f>
        <v>0</v>
      </c>
    </row>
    <row r="75" spans="1:12" x14ac:dyDescent="0.2">
      <c r="A75" s="4">
        <f t="shared" si="5"/>
        <v>0</v>
      </c>
      <c r="B75" s="4">
        <f t="shared" si="14"/>
        <v>0</v>
      </c>
      <c r="C75" s="75">
        <f>IF(A75=0,0,'ПРЕГЛЕД ПРОЈЕКТНИХ ЗАЈМОВА'!A$4:A$4)</f>
        <v>0</v>
      </c>
      <c r="D75" s="75">
        <f>IF(A75=0,0,'ПРЕГЛЕД ПРОЈЕКТНИХ ЗАЈМОВА'!D$4:D$4)</f>
        <v>0</v>
      </c>
      <c r="E75" s="4">
        <f>IF(A75=0,0,+'ПРЕГЛЕД ПРОЈЕКТНИХ ЗАЈМОВА'!A$6:A$6)</f>
        <v>0</v>
      </c>
      <c r="F75" s="4">
        <f>IF($A75=0,0,+VLOOKUP($A75,'ПРЕГЛЕД ДОНАЦИЈА'!$A$10:$N$24,3,FALSE))</f>
        <v>0</v>
      </c>
      <c r="G75" s="4">
        <f>IF($A75=0,0,+VLOOKUP($A75,'ПРЕГЛЕД ДОНАЦИЈА'!$A$10:$N$24,4,FALSE))</f>
        <v>0</v>
      </c>
      <c r="H75" s="4">
        <f>IF($A75=0,0,IF($A75=$A74,0,+VLOOKUP($A75,'ПРЕГЛЕД ДОНАЦИЈА'!$A$10:$N$24,5,FALSE)))</f>
        <v>0</v>
      </c>
      <c r="I75" s="4">
        <f>IF($A75=0,0,IF($A75=$A74,0,+VLOOKUP($A75,'ПРЕГЛЕД ДОНАЦИЈА'!$A$10:$N$24,6,FALSE)))</f>
        <v>0</v>
      </c>
      <c r="J75" s="4">
        <f>IF($A75=0,0,+VLOOKUP($A75,'ПРЕГЛЕД ДОНАЦИЈА'!$A$10:$N$24,7,FALSE))</f>
        <v>0</v>
      </c>
      <c r="K75" s="76" t="s">
        <v>812</v>
      </c>
      <c r="L75" s="74">
        <f>IF(A75=0,0,+VLOOKUP($A75,'ПРЕГЛЕД ДОНАЦИЈА'!$A$10:$P$24,COLUMN('ПРЕГЛЕД ДОНАЦИЈА'!O:O),FALSE))</f>
        <v>0</v>
      </c>
    </row>
    <row r="76" spans="1:12" x14ac:dyDescent="0.2">
      <c r="A76" s="78">
        <f>IF(MAX(A$4:A74)+1&gt;A$1,0,A68+1)</f>
        <v>0</v>
      </c>
      <c r="B76" s="4">
        <f t="shared" si="14"/>
        <v>0</v>
      </c>
      <c r="C76" s="75">
        <f>IF(A76=0,0,'ПРЕГЛЕД ПРОЈЕКТНИХ ЗАЈМОВА'!A$4:A$4)</f>
        <v>0</v>
      </c>
      <c r="D76" s="75">
        <f>IF(A76=0,0,'ПРЕГЛЕД ПРОЈЕКТНИХ ЗАЈМОВА'!D$4:D$4)</f>
        <v>0</v>
      </c>
      <c r="E76" s="4">
        <f>IF(A76=0,0,+'ПРЕГЛЕД ПРОЈЕКТНИХ ЗАЈМОВА'!A$6:A$6)</f>
        <v>0</v>
      </c>
      <c r="F76" s="4">
        <f>IF($A76=0,0,+VLOOKUP($A76,'ПРЕГЛЕД ДОНАЦИЈА'!$A$10:$N$24,3,FALSE))</f>
        <v>0</v>
      </c>
      <c r="G76" s="4">
        <f>IF($A76=0,0,+VLOOKUP($A76,'ПРЕГЛЕД ДОНАЦИЈА'!$A$10:$N$24,4,FALSE))</f>
        <v>0</v>
      </c>
      <c r="H76" s="4">
        <f>IF($A76=0,0,IF($A76=$A75,0,+VLOOKUP($A76,'ПРЕГЛЕД ДОНАЦИЈА'!$A$10:$N$24,5,FALSE)))</f>
        <v>0</v>
      </c>
      <c r="I76" s="4">
        <f>IF($A76=0,0,IF($A76=$A75,0,+VLOOKUP($A76,'ПРЕГЛЕД ДОНАЦИЈА'!$A$10:$N$24,6,FALSE)))</f>
        <v>0</v>
      </c>
      <c r="J76" s="4">
        <f>IF($A76=0,0,+VLOOKUP($A76,'ПРЕГЛЕД ДОНАЦИЈА'!$A$10:$N$24,7,FALSE))</f>
        <v>0</v>
      </c>
      <c r="K76" s="95" t="s">
        <v>655</v>
      </c>
      <c r="L76" s="74">
        <f>IF(A76=0,0,+VLOOKUP($A76,'ПРЕГЛЕД ДОНАЦИЈА'!$A$10:$N$24,COLUMN('ПРЕГЛЕД ДОНАЦИЈА'!H:H),FALSE))</f>
        <v>0</v>
      </c>
    </row>
    <row r="77" spans="1:12" x14ac:dyDescent="0.2">
      <c r="A77" s="4">
        <f t="shared" ref="A77:A123" si="16">+A76</f>
        <v>0</v>
      </c>
      <c r="B77" s="4">
        <f t="shared" si="14"/>
        <v>0</v>
      </c>
      <c r="C77" s="75">
        <f>IF(A77=0,0,'ПРЕГЛЕД ПРОЈЕКТНИХ ЗАЈМОВА'!A$4:A$4)</f>
        <v>0</v>
      </c>
      <c r="D77" s="75">
        <f>IF(A77=0,0,'ПРЕГЛЕД ПРОЈЕКТНИХ ЗАЈМОВА'!D$4:D$4)</f>
        <v>0</v>
      </c>
      <c r="E77" s="4">
        <f>IF(A77=0,0,+'ПРЕГЛЕД ПРОЈЕКТНИХ ЗАЈМОВА'!A$6:A$6)</f>
        <v>0</v>
      </c>
      <c r="F77" s="4">
        <f>IF($A77=0,0,+VLOOKUP($A77,'ПРЕГЛЕД ДОНАЦИЈА'!$A$10:$N$24,3,FALSE))</f>
        <v>0</v>
      </c>
      <c r="G77" s="4">
        <f>IF($A77=0,0,+VLOOKUP($A77,'ПРЕГЛЕД ДОНАЦИЈА'!$A$10:$N$24,4,FALSE))</f>
        <v>0</v>
      </c>
      <c r="H77" s="4">
        <f>IF($A77=0,0,IF($A77=$A76,0,+VLOOKUP($A77,'ПРЕГЛЕД ДОНАЦИЈА'!$A$10:$N$24,5,FALSE)))</f>
        <v>0</v>
      </c>
      <c r="I77" s="4">
        <f>IF($A77=0,0,IF($A77=$A76,0,+VLOOKUP($A77,'ПРЕГЛЕД ДОНАЦИЈА'!$A$10:$N$24,6,FALSE)))</f>
        <v>0</v>
      </c>
      <c r="J77" s="4">
        <f>IF($A77=0,0,+VLOOKUP($A77,'ПРЕГЛЕД ДОНАЦИЈА'!$A$10:$N$24,7,FALSE))</f>
        <v>0</v>
      </c>
      <c r="K77" s="110" t="s">
        <v>761</v>
      </c>
      <c r="L77" s="74">
        <f>IF(A77=0,0,+VLOOKUP($A77,'ПРЕГЛЕД ДОНАЦИЈА'!$A$10:$N$24,COLUMN('ПРЕГЛЕД ДОНАЦИЈА'!I:I),FALSE))</f>
        <v>0</v>
      </c>
    </row>
    <row r="78" spans="1:12" x14ac:dyDescent="0.2">
      <c r="A78" s="4">
        <f t="shared" si="16"/>
        <v>0</v>
      </c>
      <c r="B78" s="4">
        <f t="shared" si="14"/>
        <v>0</v>
      </c>
      <c r="C78" s="75">
        <f>IF(A78=0,0,'ПРЕГЛЕД ПРОЈЕКТНИХ ЗАЈМОВА'!A$4:A$4)</f>
        <v>0</v>
      </c>
      <c r="D78" s="75">
        <f>IF(A78=0,0,'ПРЕГЛЕД ПРОЈЕКТНИХ ЗАЈМОВА'!D$4:D$4)</f>
        <v>0</v>
      </c>
      <c r="E78" s="4">
        <f>IF(A78=0,0,+'ПРЕГЛЕД ПРОЈЕКТНИХ ЗАЈМОВА'!A$6:A$6)</f>
        <v>0</v>
      </c>
      <c r="F78" s="4">
        <f>IF($A78=0,0,+VLOOKUP($A78,'ПРЕГЛЕД ДОНАЦИЈА'!$A$10:$N$24,3,FALSE))</f>
        <v>0</v>
      </c>
      <c r="G78" s="4">
        <f>IF($A78=0,0,+VLOOKUP($A78,'ПРЕГЛЕД ДОНАЦИЈА'!$A$10:$N$24,4,FALSE))</f>
        <v>0</v>
      </c>
      <c r="H78" s="4">
        <f>IF($A78=0,0,IF($A78=$A77,0,+VLOOKUP($A78,'ПРЕГЛЕД ДОНАЦИЈА'!$A$10:$N$24,5,FALSE)))</f>
        <v>0</v>
      </c>
      <c r="I78" s="4">
        <f>IF($A78=0,0,IF($A78=$A77,0,+VLOOKUP($A78,'ПРЕГЛЕД ДОНАЦИЈА'!$A$10:$N$24,6,FALSE)))</f>
        <v>0</v>
      </c>
      <c r="J78" s="4">
        <f>IF($A78=0,0,+VLOOKUP($A78,'ПРЕГЛЕД ДОНАЦИЈА'!$A$10:$N$24,7,FALSE))</f>
        <v>0</v>
      </c>
      <c r="K78" s="96" t="s">
        <v>806</v>
      </c>
      <c r="L78" s="74">
        <f>IF(A78=0,0,+VLOOKUP($A78,'ПРЕГЛЕД ДОНАЦИЈА'!$A$10:$N$24,COLUMN('ПРЕГЛЕД ДОНАЦИЈА'!J:J),FALSE))</f>
        <v>0</v>
      </c>
    </row>
    <row r="79" spans="1:12" x14ac:dyDescent="0.2">
      <c r="A79" s="4">
        <f t="shared" ref="A79" si="17">+A77</f>
        <v>0</v>
      </c>
      <c r="B79" s="4">
        <f t="shared" si="14"/>
        <v>0</v>
      </c>
      <c r="C79" s="75">
        <f>IF(A79=0,0,'ПРЕГЛЕД ПРОЈЕКТНИХ ЗАЈМОВА'!A$4:A$4)</f>
        <v>0</v>
      </c>
      <c r="D79" s="75">
        <f>IF(A79=0,0,'ПРЕГЛЕД ПРОЈЕКТНИХ ЗАЈМОВА'!D$4:D$4)</f>
        <v>0</v>
      </c>
      <c r="E79" s="4">
        <f>IF(A79=0,0,+'ПРЕГЛЕД ПРОЈЕКТНИХ ЗАЈМОВА'!A$6:A$6)</f>
        <v>0</v>
      </c>
      <c r="F79" s="4">
        <f>IF($A79=0,0,+VLOOKUP($A79,'ПРЕГЛЕД ДОНАЦИЈА'!$A$10:$N$24,3,FALSE))</f>
        <v>0</v>
      </c>
      <c r="G79" s="4">
        <f>IF($A79=0,0,+VLOOKUP($A79,'ПРЕГЛЕД ДОНАЦИЈА'!$A$10:$N$24,4,FALSE))</f>
        <v>0</v>
      </c>
      <c r="H79" s="4">
        <f>IF($A79=0,0,IF($A79=$A78,0,+VLOOKUP($A79,'ПРЕГЛЕД ДОНАЦИЈА'!$A$10:$N$24,5,FALSE)))</f>
        <v>0</v>
      </c>
      <c r="I79" s="4">
        <f>IF($A79=0,0,IF($A79=$A78,0,+VLOOKUP($A79,'ПРЕГЛЕД ДОНАЦИЈА'!$A$10:$N$24,6,FALSE)))</f>
        <v>0</v>
      </c>
      <c r="J79" s="4">
        <f>IF($A79=0,0,+VLOOKUP($A79,'ПРЕГЛЕД ДОНАЦИЈА'!$A$10:$N$24,7,FALSE))</f>
        <v>0</v>
      </c>
      <c r="K79" s="95" t="s">
        <v>813</v>
      </c>
      <c r="L79" s="74">
        <f>IF(A79=0,0,+VLOOKUP($A79,'ПРЕГЛЕД ДОНАЦИЈА'!$A$10:$N$24,COLUMN('ПРЕГЛЕД ДОНАЦИЈА'!K:K),FALSE))</f>
        <v>0</v>
      </c>
    </row>
    <row r="80" spans="1:12" x14ac:dyDescent="0.2">
      <c r="A80" s="4">
        <f t="shared" si="16"/>
        <v>0</v>
      </c>
      <c r="B80" s="4">
        <f t="shared" si="14"/>
        <v>0</v>
      </c>
      <c r="C80" s="75">
        <f>IF(A80=0,0,'ПРЕГЛЕД ПРОЈЕКТНИХ ЗАЈМОВА'!A$4:A$4)</f>
        <v>0</v>
      </c>
      <c r="D80" s="75">
        <f>IF(A80=0,0,'ПРЕГЛЕД ПРОЈЕКТНИХ ЗАЈМОВА'!D$4:D$4)</f>
        <v>0</v>
      </c>
      <c r="E80" s="4">
        <f>IF(A80=0,0,+'ПРЕГЛЕД ПРОЈЕКТНИХ ЗАЈМОВА'!A$6:A$6)</f>
        <v>0</v>
      </c>
      <c r="F80" s="4">
        <f>IF($A80=0,0,+VLOOKUP($A80,'ПРЕГЛЕД ДОНАЦИЈА'!$A$10:$N$24,3,FALSE))</f>
        <v>0</v>
      </c>
      <c r="G80" s="4">
        <f>IF($A80=0,0,+VLOOKUP($A80,'ПРЕГЛЕД ДОНАЦИЈА'!$A$10:$N$24,4,FALSE))</f>
        <v>0</v>
      </c>
      <c r="H80" s="4">
        <f>IF($A80=0,0,IF($A80=$A79,0,+VLOOKUP($A80,'ПРЕГЛЕД ДОНАЦИЈА'!$A$10:$N$24,5,FALSE)))</f>
        <v>0</v>
      </c>
      <c r="I80" s="4">
        <f>IF($A80=0,0,IF($A80=$A79,0,+VLOOKUP($A80,'ПРЕГЛЕД ДОНАЦИЈА'!$A$10:$N$24,6,FALSE)))</f>
        <v>0</v>
      </c>
      <c r="J80" s="4">
        <f>IF($A80=0,0,+VLOOKUP($A80,'ПРЕГЛЕД ДОНАЦИЈА'!$A$10:$N$24,7,FALSE))</f>
        <v>0</v>
      </c>
      <c r="K80" s="76">
        <v>2023</v>
      </c>
      <c r="L80" s="74">
        <f>IF(A80=0,0,+VLOOKUP($A80,'ПРЕГЛЕД ДОНАЦИЈА'!$A$10:$N$24,COLUMN('ПРЕГЛЕД ДОНАЦИЈА'!L:L),FALSE))</f>
        <v>0</v>
      </c>
    </row>
    <row r="81" spans="1:12" x14ac:dyDescent="0.2">
      <c r="A81" s="4">
        <f t="shared" si="16"/>
        <v>0</v>
      </c>
      <c r="B81" s="4">
        <f t="shared" si="14"/>
        <v>0</v>
      </c>
      <c r="C81" s="75">
        <f>IF(A81=0,0,'ПРЕГЛЕД ПРОЈЕКТНИХ ЗАЈМОВА'!A$4:A$4)</f>
        <v>0</v>
      </c>
      <c r="D81" s="75">
        <f>IF(A81=0,0,'ПРЕГЛЕД ПРОЈЕКТНИХ ЗАЈМОВА'!D$4:D$4)</f>
        <v>0</v>
      </c>
      <c r="E81" s="4">
        <f>IF(A81=0,0,+'ПРЕГЛЕД ПРОЈЕКТНИХ ЗАЈМОВА'!A$6:A$6)</f>
        <v>0</v>
      </c>
      <c r="F81" s="4">
        <f>IF($A81=0,0,+VLOOKUP($A81,'ПРЕГЛЕД ДОНАЦИЈА'!$A$10:$N$24,3,FALSE))</f>
        <v>0</v>
      </c>
      <c r="G81" s="4">
        <f>IF($A81=0,0,+VLOOKUP($A81,'ПРЕГЛЕД ДОНАЦИЈА'!$A$10:$N$24,4,FALSE))</f>
        <v>0</v>
      </c>
      <c r="H81" s="4">
        <f>IF($A81=0,0,IF($A81=$A80,0,+VLOOKUP($A81,'ПРЕГЛЕД ДОНАЦИЈА'!$A$10:$N$24,5,FALSE)))</f>
        <v>0</v>
      </c>
      <c r="I81" s="4">
        <f>IF($A81=0,0,IF($A81=$A80,0,+VLOOKUP($A81,'ПРЕГЛЕД ДОНАЦИЈА'!$A$10:$N$24,6,FALSE)))</f>
        <v>0</v>
      </c>
      <c r="J81" s="4">
        <f>IF($A81=0,0,+VLOOKUP($A81,'ПРЕГЛЕД ДОНАЦИЈА'!$A$10:$N$24,7,FALSE))</f>
        <v>0</v>
      </c>
      <c r="K81" s="76">
        <v>2024</v>
      </c>
      <c r="L81" s="74">
        <f>IF(A81=0,0,+VLOOKUP($A81,'ПРЕГЛЕД ДОНАЦИЈА'!$A$10:$N$24,COLUMN('ПРЕГЛЕД ДОНАЦИЈА'!M:M),FALSE))</f>
        <v>0</v>
      </c>
    </row>
    <row r="82" spans="1:12" x14ac:dyDescent="0.2">
      <c r="A82" s="4">
        <f t="shared" si="16"/>
        <v>0</v>
      </c>
      <c r="B82" s="4">
        <f t="shared" si="14"/>
        <v>0</v>
      </c>
      <c r="C82" s="75">
        <f>IF(A82=0,0,'ПРЕГЛЕД ПРОЈЕКТНИХ ЗАЈМОВА'!A$4:A$4)</f>
        <v>0</v>
      </c>
      <c r="D82" s="75">
        <f>IF(A82=0,0,'ПРЕГЛЕД ПРОЈЕКТНИХ ЗАЈМОВА'!D$4:D$4)</f>
        <v>0</v>
      </c>
      <c r="E82" s="4">
        <f>IF(A82=0,0,+'ПРЕГЛЕД ПРОЈЕКТНИХ ЗАЈМОВА'!A$6:A$6)</f>
        <v>0</v>
      </c>
      <c r="F82" s="4">
        <f>IF($A82=0,0,+VLOOKUP($A82,'ПРЕГЛЕД ДОНАЦИЈА'!$A$10:$N$24,3,FALSE))</f>
        <v>0</v>
      </c>
      <c r="G82" s="4">
        <f>IF($A82=0,0,+VLOOKUP($A82,'ПРЕГЛЕД ДОНАЦИЈА'!$A$10:$N$24,4,FALSE))</f>
        <v>0</v>
      </c>
      <c r="H82" s="4">
        <f>IF($A82=0,0,IF($A82=$A81,0,+VLOOKUP($A82,'ПРЕГЛЕД ДОНАЦИЈА'!$A$10:$N$24,5,FALSE)))</f>
        <v>0</v>
      </c>
      <c r="I82" s="4">
        <f>IF($A82=0,0,IF($A82=$A81,0,+VLOOKUP($A82,'ПРЕГЛЕД ДОНАЦИЈА'!$A$10:$N$24,6,FALSE)))</f>
        <v>0</v>
      </c>
      <c r="J82" s="4">
        <f>IF($A82=0,0,+VLOOKUP($A82,'ПРЕГЛЕД ДОНАЦИЈА'!$A$10:$N$24,7,FALSE))</f>
        <v>0</v>
      </c>
      <c r="K82" s="76">
        <v>2025</v>
      </c>
      <c r="L82" s="74">
        <f>IF(A82=0,0,+VLOOKUP($A82,'ПРЕГЛЕД ДОНАЦИЈА'!$A$10:$N$24,COLUMN('ПРЕГЛЕД ДОНАЦИЈА'!N:N),FALSE))</f>
        <v>0</v>
      </c>
    </row>
    <row r="83" spans="1:12" x14ac:dyDescent="0.2">
      <c r="A83" s="4">
        <f t="shared" si="16"/>
        <v>0</v>
      </c>
      <c r="B83" s="4">
        <f t="shared" si="14"/>
        <v>0</v>
      </c>
      <c r="C83" s="75">
        <f>IF(A83=0,0,'ПРЕГЛЕД ПРОЈЕКТНИХ ЗАЈМОВА'!A$4:A$4)</f>
        <v>0</v>
      </c>
      <c r="D83" s="75">
        <f>IF(A83=0,0,'ПРЕГЛЕД ПРОЈЕКТНИХ ЗАЈМОВА'!D$4:D$4)</f>
        <v>0</v>
      </c>
      <c r="E83" s="4">
        <f>IF(A83=0,0,+'ПРЕГЛЕД ПРОЈЕКТНИХ ЗАЈМОВА'!A$6:A$6)</f>
        <v>0</v>
      </c>
      <c r="F83" s="4">
        <f>IF($A83=0,0,+VLOOKUP($A83,'ПРЕГЛЕД ДОНАЦИЈА'!$A$10:$N$24,3,FALSE))</f>
        <v>0</v>
      </c>
      <c r="G83" s="4">
        <f>IF($A83=0,0,+VLOOKUP($A83,'ПРЕГЛЕД ДОНАЦИЈА'!$A$10:$N$24,4,FALSE))</f>
        <v>0</v>
      </c>
      <c r="H83" s="4">
        <f>IF($A83=0,0,IF($A83=$A82,0,+VLOOKUP($A83,'ПРЕГЛЕД ДОНАЦИЈА'!$A$10:$N$24,5,FALSE)))</f>
        <v>0</v>
      </c>
      <c r="I83" s="4">
        <f>IF($A83=0,0,IF($A83=$A82,0,+VLOOKUP($A83,'ПРЕГЛЕД ДОНАЦИЈА'!$A$10:$N$24,6,FALSE)))</f>
        <v>0</v>
      </c>
      <c r="J83" s="4">
        <f>IF($A83=0,0,+VLOOKUP($A83,'ПРЕГЛЕД ДОНАЦИЈА'!$A$10:$N$24,7,FALSE))</f>
        <v>0</v>
      </c>
      <c r="K83" s="76" t="s">
        <v>812</v>
      </c>
      <c r="L83" s="74">
        <f>IF(A83=0,0,+VLOOKUP($A83,'ПРЕГЛЕД ДОНАЦИЈА'!$A$10:$P$24,COLUMN('ПРЕГЛЕД ДОНАЦИЈА'!O:O),FALSE))</f>
        <v>0</v>
      </c>
    </row>
    <row r="84" spans="1:12" x14ac:dyDescent="0.2">
      <c r="A84" s="78">
        <f>IF(MAX(A$4:A82)+1&gt;A$1,0,A76+1)</f>
        <v>0</v>
      </c>
      <c r="B84" s="4">
        <f t="shared" ref="B84:B116" si="18">+IF(A84&gt;0,+B83+1,0)</f>
        <v>0</v>
      </c>
      <c r="C84" s="75">
        <f>IF(A84=0,0,'ПРЕГЛЕД ПРОЈЕКТНИХ ЗАЈМОВА'!A$4:A$4)</f>
        <v>0</v>
      </c>
      <c r="D84" s="75">
        <f>IF(A84=0,0,'ПРЕГЛЕД ПРОЈЕКТНИХ ЗАЈМОВА'!D$4:D$4)</f>
        <v>0</v>
      </c>
      <c r="E84" s="4">
        <f>IF(A84=0,0,+'ПРЕГЛЕД ПРОЈЕКТНИХ ЗАЈМОВА'!A$6:A$6)</f>
        <v>0</v>
      </c>
      <c r="F84" s="4">
        <f>IF($A84=0,0,+VLOOKUP($A84,'ПРЕГЛЕД ДОНАЦИЈА'!$A$10:$N$24,3,FALSE))</f>
        <v>0</v>
      </c>
      <c r="G84" s="4">
        <f>IF($A84=0,0,+VLOOKUP($A84,'ПРЕГЛЕД ДОНАЦИЈА'!$A$10:$N$24,4,FALSE))</f>
        <v>0</v>
      </c>
      <c r="H84" s="4">
        <f>IF($A84=0,0,IF($A84=$A83,0,+VLOOKUP($A84,'ПРЕГЛЕД ДОНАЦИЈА'!$A$10:$N$24,5,FALSE)))</f>
        <v>0</v>
      </c>
      <c r="I84" s="4">
        <f>IF($A84=0,0,IF($A84=$A83,0,+VLOOKUP($A84,'ПРЕГЛЕД ДОНАЦИЈА'!$A$10:$N$24,6,FALSE)))</f>
        <v>0</v>
      </c>
      <c r="J84" s="4">
        <f>IF($A84=0,0,+VLOOKUP($A84,'ПРЕГЛЕД ДОНАЦИЈА'!$A$10:$N$24,7,FALSE))</f>
        <v>0</v>
      </c>
      <c r="K84" s="95" t="s">
        <v>655</v>
      </c>
      <c r="L84" s="74">
        <f>IF(A84=0,0,+VLOOKUP($A84,'ПРЕГЛЕД ДОНАЦИЈА'!$A$10:$N$24,COLUMN('ПРЕГЛЕД ДОНАЦИЈА'!H:H),FALSE))</f>
        <v>0</v>
      </c>
    </row>
    <row r="85" spans="1:12" x14ac:dyDescent="0.2">
      <c r="A85" s="4">
        <f t="shared" si="16"/>
        <v>0</v>
      </c>
      <c r="B85" s="4">
        <f t="shared" si="18"/>
        <v>0</v>
      </c>
      <c r="C85" s="75">
        <f>IF(A85=0,0,'ПРЕГЛЕД ПРОЈЕКТНИХ ЗАЈМОВА'!A$4:A$4)</f>
        <v>0</v>
      </c>
      <c r="D85" s="75">
        <f>IF(A85=0,0,'ПРЕГЛЕД ПРОЈЕКТНИХ ЗАЈМОВА'!D$4:D$4)</f>
        <v>0</v>
      </c>
      <c r="E85" s="4">
        <f>IF(A85=0,0,+'ПРЕГЛЕД ПРОЈЕКТНИХ ЗАЈМОВА'!A$6:A$6)</f>
        <v>0</v>
      </c>
      <c r="F85" s="4">
        <f>IF($A85=0,0,+VLOOKUP($A85,'ПРЕГЛЕД ДОНАЦИЈА'!$A$10:$N$24,3,FALSE))</f>
        <v>0</v>
      </c>
      <c r="G85" s="4">
        <f>IF($A85=0,0,+VLOOKUP($A85,'ПРЕГЛЕД ДОНАЦИЈА'!$A$10:$N$24,4,FALSE))</f>
        <v>0</v>
      </c>
      <c r="H85" s="4">
        <f>IF($A85=0,0,IF($A85=$A84,0,+VLOOKUP($A85,'ПРЕГЛЕД ДОНАЦИЈА'!$A$10:$N$24,5,FALSE)))</f>
        <v>0</v>
      </c>
      <c r="I85" s="4">
        <f>IF($A85=0,0,IF($A85=$A84,0,+VLOOKUP($A85,'ПРЕГЛЕД ДОНАЦИЈА'!$A$10:$N$24,6,FALSE)))</f>
        <v>0</v>
      </c>
      <c r="J85" s="4">
        <f>IF($A85=0,0,+VLOOKUP($A85,'ПРЕГЛЕД ДОНАЦИЈА'!$A$10:$N$24,7,FALSE))</f>
        <v>0</v>
      </c>
      <c r="K85" s="110" t="s">
        <v>761</v>
      </c>
      <c r="L85" s="74">
        <f>IF(A85=0,0,+VLOOKUP($A85,'ПРЕГЛЕД ДОНАЦИЈА'!$A$10:$N$24,COLUMN('ПРЕГЛЕД ДОНАЦИЈА'!I:I),FALSE))</f>
        <v>0</v>
      </c>
    </row>
    <row r="86" spans="1:12" x14ac:dyDescent="0.2">
      <c r="A86" s="4">
        <f t="shared" si="16"/>
        <v>0</v>
      </c>
      <c r="B86" s="4">
        <f t="shared" si="18"/>
        <v>0</v>
      </c>
      <c r="C86" s="75">
        <f>IF(A86=0,0,'ПРЕГЛЕД ПРОЈЕКТНИХ ЗАЈМОВА'!A$4:A$4)</f>
        <v>0</v>
      </c>
      <c r="D86" s="75">
        <f>IF(A86=0,0,'ПРЕГЛЕД ПРОЈЕКТНИХ ЗАЈМОВА'!D$4:D$4)</f>
        <v>0</v>
      </c>
      <c r="E86" s="4">
        <f>IF(A86=0,0,+'ПРЕГЛЕД ПРОЈЕКТНИХ ЗАЈМОВА'!A$6:A$6)</f>
        <v>0</v>
      </c>
      <c r="F86" s="4">
        <f>IF($A86=0,0,+VLOOKUP($A86,'ПРЕГЛЕД ДОНАЦИЈА'!$A$10:$N$24,3,FALSE))</f>
        <v>0</v>
      </c>
      <c r="G86" s="4">
        <f>IF($A86=0,0,+VLOOKUP($A86,'ПРЕГЛЕД ДОНАЦИЈА'!$A$10:$N$24,4,FALSE))</f>
        <v>0</v>
      </c>
      <c r="H86" s="4">
        <f>IF($A86=0,0,IF($A86=$A85,0,+VLOOKUP($A86,'ПРЕГЛЕД ДОНАЦИЈА'!$A$10:$N$24,5,FALSE)))</f>
        <v>0</v>
      </c>
      <c r="I86" s="4">
        <f>IF($A86=0,0,IF($A86=$A85,0,+VLOOKUP($A86,'ПРЕГЛЕД ДОНАЦИЈА'!$A$10:$N$24,6,FALSE)))</f>
        <v>0</v>
      </c>
      <c r="J86" s="4">
        <f>IF($A86=0,0,+VLOOKUP($A86,'ПРЕГЛЕД ДОНАЦИЈА'!$A$10:$N$24,7,FALSE))</f>
        <v>0</v>
      </c>
      <c r="K86" s="96" t="s">
        <v>806</v>
      </c>
      <c r="L86" s="74">
        <f>IF(A86=0,0,+VLOOKUP($A86,'ПРЕГЛЕД ДОНАЦИЈА'!$A$10:$N$24,COLUMN('ПРЕГЛЕД ДОНАЦИЈА'!J:J),FALSE))</f>
        <v>0</v>
      </c>
    </row>
    <row r="87" spans="1:12" x14ac:dyDescent="0.2">
      <c r="A87" s="4">
        <f t="shared" ref="A87" si="19">+A85</f>
        <v>0</v>
      </c>
      <c r="B87" s="4">
        <f t="shared" si="18"/>
        <v>0</v>
      </c>
      <c r="C87" s="75">
        <f>IF(A87=0,0,'ПРЕГЛЕД ПРОЈЕКТНИХ ЗАЈМОВА'!A$4:A$4)</f>
        <v>0</v>
      </c>
      <c r="D87" s="75">
        <f>IF(A87=0,0,'ПРЕГЛЕД ПРОЈЕКТНИХ ЗАЈМОВА'!D$4:D$4)</f>
        <v>0</v>
      </c>
      <c r="E87" s="4">
        <f>IF(A87=0,0,+'ПРЕГЛЕД ПРОЈЕКТНИХ ЗАЈМОВА'!A$6:A$6)</f>
        <v>0</v>
      </c>
      <c r="F87" s="4">
        <f>IF($A87=0,0,+VLOOKUP($A87,'ПРЕГЛЕД ДОНАЦИЈА'!$A$10:$N$24,3,FALSE))</f>
        <v>0</v>
      </c>
      <c r="G87" s="4">
        <f>IF($A87=0,0,+VLOOKUP($A87,'ПРЕГЛЕД ДОНАЦИЈА'!$A$10:$N$24,4,FALSE))</f>
        <v>0</v>
      </c>
      <c r="H87" s="4">
        <f>IF($A87=0,0,IF($A87=$A86,0,+VLOOKUP($A87,'ПРЕГЛЕД ДОНАЦИЈА'!$A$10:$N$24,5,FALSE)))</f>
        <v>0</v>
      </c>
      <c r="I87" s="4">
        <f>IF($A87=0,0,IF($A87=$A86,0,+VLOOKUP($A87,'ПРЕГЛЕД ДОНАЦИЈА'!$A$10:$N$24,6,FALSE)))</f>
        <v>0</v>
      </c>
      <c r="J87" s="4">
        <f>IF($A87=0,0,+VLOOKUP($A87,'ПРЕГЛЕД ДОНАЦИЈА'!$A$10:$N$24,7,FALSE))</f>
        <v>0</v>
      </c>
      <c r="K87" s="95" t="s">
        <v>813</v>
      </c>
      <c r="L87" s="74">
        <f>IF(A87=0,0,+VLOOKUP($A87,'ПРЕГЛЕД ДОНАЦИЈА'!$A$10:$N$24,COLUMN('ПРЕГЛЕД ДОНАЦИЈА'!K:K),FALSE))</f>
        <v>0</v>
      </c>
    </row>
    <row r="88" spans="1:12" x14ac:dyDescent="0.2">
      <c r="A88" s="4">
        <f t="shared" si="16"/>
        <v>0</v>
      </c>
      <c r="B88" s="4">
        <f t="shared" si="18"/>
        <v>0</v>
      </c>
      <c r="C88" s="75">
        <f>IF(A88=0,0,'ПРЕГЛЕД ПРОЈЕКТНИХ ЗАЈМОВА'!A$4:A$4)</f>
        <v>0</v>
      </c>
      <c r="D88" s="75">
        <f>IF(A88=0,0,'ПРЕГЛЕД ПРОЈЕКТНИХ ЗАЈМОВА'!D$4:D$4)</f>
        <v>0</v>
      </c>
      <c r="E88" s="4">
        <f>IF(A88=0,0,+'ПРЕГЛЕД ПРОЈЕКТНИХ ЗАЈМОВА'!A$6:A$6)</f>
        <v>0</v>
      </c>
      <c r="F88" s="4">
        <f>IF($A88=0,0,+VLOOKUP($A88,'ПРЕГЛЕД ДОНАЦИЈА'!$A$10:$N$24,3,FALSE))</f>
        <v>0</v>
      </c>
      <c r="G88" s="4">
        <f>IF($A88=0,0,+VLOOKUP($A88,'ПРЕГЛЕД ДОНАЦИЈА'!$A$10:$N$24,4,FALSE))</f>
        <v>0</v>
      </c>
      <c r="H88" s="4">
        <f>IF($A88=0,0,IF($A88=$A87,0,+VLOOKUP($A88,'ПРЕГЛЕД ДОНАЦИЈА'!$A$10:$N$24,5,FALSE)))</f>
        <v>0</v>
      </c>
      <c r="I88" s="4">
        <f>IF($A88=0,0,IF($A88=$A87,0,+VLOOKUP($A88,'ПРЕГЛЕД ДОНАЦИЈА'!$A$10:$N$24,6,FALSE)))</f>
        <v>0</v>
      </c>
      <c r="J88" s="4">
        <f>IF($A88=0,0,+VLOOKUP($A88,'ПРЕГЛЕД ДОНАЦИЈА'!$A$10:$N$24,7,FALSE))</f>
        <v>0</v>
      </c>
      <c r="K88" s="76">
        <v>2023</v>
      </c>
      <c r="L88" s="74">
        <f>IF(A88=0,0,+VLOOKUP($A88,'ПРЕГЛЕД ДОНАЦИЈА'!$A$10:$N$24,COLUMN('ПРЕГЛЕД ДОНАЦИЈА'!L:L),FALSE))</f>
        <v>0</v>
      </c>
    </row>
    <row r="89" spans="1:12" x14ac:dyDescent="0.2">
      <c r="A89" s="4">
        <f t="shared" si="16"/>
        <v>0</v>
      </c>
      <c r="B89" s="4">
        <f t="shared" si="18"/>
        <v>0</v>
      </c>
      <c r="C89" s="75">
        <f>IF(A89=0,0,'ПРЕГЛЕД ПРОЈЕКТНИХ ЗАЈМОВА'!A$4:A$4)</f>
        <v>0</v>
      </c>
      <c r="D89" s="75">
        <f>IF(A89=0,0,'ПРЕГЛЕД ПРОЈЕКТНИХ ЗАЈМОВА'!D$4:D$4)</f>
        <v>0</v>
      </c>
      <c r="E89" s="4">
        <f>IF(A89=0,0,+'ПРЕГЛЕД ПРОЈЕКТНИХ ЗАЈМОВА'!A$6:A$6)</f>
        <v>0</v>
      </c>
      <c r="F89" s="4">
        <f>IF($A89=0,0,+VLOOKUP($A89,'ПРЕГЛЕД ДОНАЦИЈА'!$A$10:$N$24,3,FALSE))</f>
        <v>0</v>
      </c>
      <c r="G89" s="4">
        <f>IF($A89=0,0,+VLOOKUP($A89,'ПРЕГЛЕД ДОНАЦИЈА'!$A$10:$N$24,4,FALSE))</f>
        <v>0</v>
      </c>
      <c r="H89" s="4">
        <f>IF($A89=0,0,IF($A89=$A88,0,+VLOOKUP($A89,'ПРЕГЛЕД ДОНАЦИЈА'!$A$10:$N$24,5,FALSE)))</f>
        <v>0</v>
      </c>
      <c r="I89" s="4">
        <f>IF($A89=0,0,IF($A89=$A88,0,+VLOOKUP($A89,'ПРЕГЛЕД ДОНАЦИЈА'!$A$10:$N$24,6,FALSE)))</f>
        <v>0</v>
      </c>
      <c r="J89" s="4">
        <f>IF($A89=0,0,+VLOOKUP($A89,'ПРЕГЛЕД ДОНАЦИЈА'!$A$10:$N$24,7,FALSE))</f>
        <v>0</v>
      </c>
      <c r="K89" s="76">
        <v>2024</v>
      </c>
      <c r="L89" s="74">
        <f>IF(A89=0,0,+VLOOKUP($A89,'ПРЕГЛЕД ДОНАЦИЈА'!$A$10:$N$24,COLUMN('ПРЕГЛЕД ДОНАЦИЈА'!M:M),FALSE))</f>
        <v>0</v>
      </c>
    </row>
    <row r="90" spans="1:12" x14ac:dyDescent="0.2">
      <c r="A90" s="4">
        <f t="shared" si="16"/>
        <v>0</v>
      </c>
      <c r="B90" s="4">
        <f t="shared" si="18"/>
        <v>0</v>
      </c>
      <c r="C90" s="75">
        <f>IF(A90=0,0,'ПРЕГЛЕД ПРОЈЕКТНИХ ЗАЈМОВА'!A$4:A$4)</f>
        <v>0</v>
      </c>
      <c r="D90" s="75">
        <f>IF(A90=0,0,'ПРЕГЛЕД ПРОЈЕКТНИХ ЗАЈМОВА'!D$4:D$4)</f>
        <v>0</v>
      </c>
      <c r="E90" s="4">
        <f>IF(A90=0,0,+'ПРЕГЛЕД ПРОЈЕКТНИХ ЗАЈМОВА'!A$6:A$6)</f>
        <v>0</v>
      </c>
      <c r="F90" s="4">
        <f>IF($A90=0,0,+VLOOKUP($A90,'ПРЕГЛЕД ДОНАЦИЈА'!$A$10:$N$24,3,FALSE))</f>
        <v>0</v>
      </c>
      <c r="G90" s="4">
        <f>IF($A90=0,0,+VLOOKUP($A90,'ПРЕГЛЕД ДОНАЦИЈА'!$A$10:$N$24,4,FALSE))</f>
        <v>0</v>
      </c>
      <c r="H90" s="4">
        <f>IF($A90=0,0,IF($A90=$A89,0,+VLOOKUP($A90,'ПРЕГЛЕД ДОНАЦИЈА'!$A$10:$N$24,5,FALSE)))</f>
        <v>0</v>
      </c>
      <c r="I90" s="4">
        <f>IF($A90=0,0,IF($A90=$A89,0,+VLOOKUP($A90,'ПРЕГЛЕД ДОНАЦИЈА'!$A$10:$N$24,6,FALSE)))</f>
        <v>0</v>
      </c>
      <c r="J90" s="4">
        <f>IF($A90=0,0,+VLOOKUP($A90,'ПРЕГЛЕД ДОНАЦИЈА'!$A$10:$N$24,7,FALSE))</f>
        <v>0</v>
      </c>
      <c r="K90" s="76">
        <v>2025</v>
      </c>
      <c r="L90" s="74">
        <f>IF(A90=0,0,+VLOOKUP($A90,'ПРЕГЛЕД ДОНАЦИЈА'!$A$10:$N$24,COLUMN('ПРЕГЛЕД ДОНАЦИЈА'!N:N),FALSE))</f>
        <v>0</v>
      </c>
    </row>
    <row r="91" spans="1:12" x14ac:dyDescent="0.2">
      <c r="A91" s="4">
        <f t="shared" si="16"/>
        <v>0</v>
      </c>
      <c r="B91" s="4">
        <f t="shared" si="18"/>
        <v>0</v>
      </c>
      <c r="C91" s="75">
        <f>IF(A91=0,0,'ПРЕГЛЕД ПРОЈЕКТНИХ ЗАЈМОВА'!A$4:A$4)</f>
        <v>0</v>
      </c>
      <c r="D91" s="75">
        <f>IF(A91=0,0,'ПРЕГЛЕД ПРОЈЕКТНИХ ЗАЈМОВА'!D$4:D$4)</f>
        <v>0</v>
      </c>
      <c r="E91" s="4">
        <f>IF(A91=0,0,+'ПРЕГЛЕД ПРОЈЕКТНИХ ЗАЈМОВА'!A$6:A$6)</f>
        <v>0</v>
      </c>
      <c r="F91" s="4">
        <f>IF($A91=0,0,+VLOOKUP($A91,'ПРЕГЛЕД ДОНАЦИЈА'!$A$10:$N$24,3,FALSE))</f>
        <v>0</v>
      </c>
      <c r="G91" s="4">
        <f>IF($A91=0,0,+VLOOKUP($A91,'ПРЕГЛЕД ДОНАЦИЈА'!$A$10:$N$24,4,FALSE))</f>
        <v>0</v>
      </c>
      <c r="H91" s="4">
        <f>IF($A91=0,0,IF($A91=$A90,0,+VLOOKUP($A91,'ПРЕГЛЕД ДОНАЦИЈА'!$A$10:$N$24,5,FALSE)))</f>
        <v>0</v>
      </c>
      <c r="I91" s="4">
        <f>IF($A91=0,0,IF($A91=$A90,0,+VLOOKUP($A91,'ПРЕГЛЕД ДОНАЦИЈА'!$A$10:$N$24,6,FALSE)))</f>
        <v>0</v>
      </c>
      <c r="J91" s="4">
        <f>IF($A91=0,0,+VLOOKUP($A91,'ПРЕГЛЕД ДОНАЦИЈА'!$A$10:$N$24,7,FALSE))</f>
        <v>0</v>
      </c>
      <c r="K91" s="76" t="s">
        <v>812</v>
      </c>
      <c r="L91" s="74">
        <f>IF(A91=0,0,+VLOOKUP($A91,'ПРЕГЛЕД ДОНАЦИЈА'!$A$10:$P$24,COLUMN('ПРЕГЛЕД ДОНАЦИЈА'!O:O),FALSE))</f>
        <v>0</v>
      </c>
    </row>
    <row r="92" spans="1:12" x14ac:dyDescent="0.2">
      <c r="A92" s="78">
        <f>IF(MAX(A$4:A90)+1&gt;A$1,0,A84+1)</f>
        <v>0</v>
      </c>
      <c r="B92" s="4">
        <f t="shared" si="18"/>
        <v>0</v>
      </c>
      <c r="C92" s="75">
        <f>IF(A92=0,0,'ПРЕГЛЕД ПРОЈЕКТНИХ ЗАЈМОВА'!A$4:A$4)</f>
        <v>0</v>
      </c>
      <c r="D92" s="75">
        <f>IF(A92=0,0,'ПРЕГЛЕД ПРОЈЕКТНИХ ЗАЈМОВА'!D$4:D$4)</f>
        <v>0</v>
      </c>
      <c r="E92" s="4">
        <f>IF(A92=0,0,+'ПРЕГЛЕД ПРОЈЕКТНИХ ЗАЈМОВА'!A$6:A$6)</f>
        <v>0</v>
      </c>
      <c r="F92" s="4">
        <f>IF($A92=0,0,+VLOOKUP($A92,'ПРЕГЛЕД ДОНАЦИЈА'!$A$10:$N$24,3,FALSE))</f>
        <v>0</v>
      </c>
      <c r="G92" s="4">
        <f>IF($A92=0,0,+VLOOKUP($A92,'ПРЕГЛЕД ДОНАЦИЈА'!$A$10:$N$24,4,FALSE))</f>
        <v>0</v>
      </c>
      <c r="H92" s="4">
        <f>IF($A92=0,0,IF($A92=$A91,0,+VLOOKUP($A92,'ПРЕГЛЕД ДОНАЦИЈА'!$A$10:$N$24,5,FALSE)))</f>
        <v>0</v>
      </c>
      <c r="I92" s="4">
        <f>IF($A92=0,0,IF($A92=$A91,0,+VLOOKUP($A92,'ПРЕГЛЕД ДОНАЦИЈА'!$A$10:$N$24,6,FALSE)))</f>
        <v>0</v>
      </c>
      <c r="J92" s="4">
        <f>IF($A92=0,0,+VLOOKUP($A92,'ПРЕГЛЕД ДОНАЦИЈА'!$A$10:$N$24,7,FALSE))</f>
        <v>0</v>
      </c>
      <c r="K92" s="95" t="s">
        <v>655</v>
      </c>
      <c r="L92" s="74">
        <f>IF(A92=0,0,+VLOOKUP($A92,'ПРЕГЛЕД ДОНАЦИЈА'!$A$10:$N$24,COLUMN('ПРЕГЛЕД ДОНАЦИЈА'!H:H),FALSE))</f>
        <v>0</v>
      </c>
    </row>
    <row r="93" spans="1:12" x14ac:dyDescent="0.2">
      <c r="A93" s="4">
        <f t="shared" si="16"/>
        <v>0</v>
      </c>
      <c r="B93" s="4">
        <f t="shared" si="18"/>
        <v>0</v>
      </c>
      <c r="C93" s="75">
        <f>IF(A93=0,0,'ПРЕГЛЕД ПРОЈЕКТНИХ ЗАЈМОВА'!A$4:A$4)</f>
        <v>0</v>
      </c>
      <c r="D93" s="75">
        <f>IF(A93=0,0,'ПРЕГЛЕД ПРОЈЕКТНИХ ЗАЈМОВА'!D$4:D$4)</f>
        <v>0</v>
      </c>
      <c r="E93" s="4">
        <f>IF(A93=0,0,+'ПРЕГЛЕД ПРОЈЕКТНИХ ЗАЈМОВА'!A$6:A$6)</f>
        <v>0</v>
      </c>
      <c r="F93" s="4">
        <f>IF($A93=0,0,+VLOOKUP($A93,'ПРЕГЛЕД ДОНАЦИЈА'!$A$10:$N$24,3,FALSE))</f>
        <v>0</v>
      </c>
      <c r="G93" s="4">
        <f>IF($A93=0,0,+VLOOKUP($A93,'ПРЕГЛЕД ДОНАЦИЈА'!$A$10:$N$24,4,FALSE))</f>
        <v>0</v>
      </c>
      <c r="H93" s="4">
        <f>IF($A93=0,0,IF($A93=$A92,0,+VLOOKUP($A93,'ПРЕГЛЕД ДОНАЦИЈА'!$A$10:$N$24,5,FALSE)))</f>
        <v>0</v>
      </c>
      <c r="I93" s="4">
        <f>IF($A93=0,0,IF($A93=$A92,0,+VLOOKUP($A93,'ПРЕГЛЕД ДОНАЦИЈА'!$A$10:$N$24,6,FALSE)))</f>
        <v>0</v>
      </c>
      <c r="J93" s="4">
        <f>IF($A93=0,0,+VLOOKUP($A93,'ПРЕГЛЕД ДОНАЦИЈА'!$A$10:$N$24,7,FALSE))</f>
        <v>0</v>
      </c>
      <c r="K93" s="110" t="s">
        <v>761</v>
      </c>
      <c r="L93" s="74">
        <f>IF(A93=0,0,+VLOOKUP($A93,'ПРЕГЛЕД ДОНАЦИЈА'!$A$10:$N$24,COLUMN('ПРЕГЛЕД ДОНАЦИЈА'!I:I),FALSE))</f>
        <v>0</v>
      </c>
    </row>
    <row r="94" spans="1:12" x14ac:dyDescent="0.2">
      <c r="A94" s="4">
        <f t="shared" si="16"/>
        <v>0</v>
      </c>
      <c r="B94" s="4">
        <f t="shared" si="18"/>
        <v>0</v>
      </c>
      <c r="C94" s="75">
        <f>IF(A94=0,0,'ПРЕГЛЕД ПРОЈЕКТНИХ ЗАЈМОВА'!A$4:A$4)</f>
        <v>0</v>
      </c>
      <c r="D94" s="75">
        <f>IF(A94=0,0,'ПРЕГЛЕД ПРОЈЕКТНИХ ЗАЈМОВА'!D$4:D$4)</f>
        <v>0</v>
      </c>
      <c r="E94" s="4">
        <f>IF(A94=0,0,+'ПРЕГЛЕД ПРОЈЕКТНИХ ЗАЈМОВА'!A$6:A$6)</f>
        <v>0</v>
      </c>
      <c r="F94" s="4">
        <f>IF($A94=0,0,+VLOOKUP($A94,'ПРЕГЛЕД ДОНАЦИЈА'!$A$10:$N$24,3,FALSE))</f>
        <v>0</v>
      </c>
      <c r="G94" s="4">
        <f>IF($A94=0,0,+VLOOKUP($A94,'ПРЕГЛЕД ДОНАЦИЈА'!$A$10:$N$24,4,FALSE))</f>
        <v>0</v>
      </c>
      <c r="H94" s="4">
        <f>IF($A94=0,0,IF($A94=$A93,0,+VLOOKUP($A94,'ПРЕГЛЕД ДОНАЦИЈА'!$A$10:$N$24,5,FALSE)))</f>
        <v>0</v>
      </c>
      <c r="I94" s="4">
        <f>IF($A94=0,0,IF($A94=$A93,0,+VLOOKUP($A94,'ПРЕГЛЕД ДОНАЦИЈА'!$A$10:$N$24,6,FALSE)))</f>
        <v>0</v>
      </c>
      <c r="J94" s="4">
        <f>IF($A94=0,0,+VLOOKUP($A94,'ПРЕГЛЕД ДОНАЦИЈА'!$A$10:$N$24,7,FALSE))</f>
        <v>0</v>
      </c>
      <c r="K94" s="96" t="s">
        <v>806</v>
      </c>
      <c r="L94" s="74">
        <f>IF(A94=0,0,+VLOOKUP($A94,'ПРЕГЛЕД ДОНАЦИЈА'!$A$10:$N$24,COLUMN('ПРЕГЛЕД ДОНАЦИЈА'!J:J),FALSE))</f>
        <v>0</v>
      </c>
    </row>
    <row r="95" spans="1:12" x14ac:dyDescent="0.2">
      <c r="A95" s="4">
        <f t="shared" ref="A95" si="20">+A93</f>
        <v>0</v>
      </c>
      <c r="B95" s="4">
        <f t="shared" si="18"/>
        <v>0</v>
      </c>
      <c r="C95" s="75">
        <f>IF(A95=0,0,'ПРЕГЛЕД ПРОЈЕКТНИХ ЗАЈМОВА'!A$4:A$4)</f>
        <v>0</v>
      </c>
      <c r="D95" s="75">
        <f>IF(A95=0,0,'ПРЕГЛЕД ПРОЈЕКТНИХ ЗАЈМОВА'!D$4:D$4)</f>
        <v>0</v>
      </c>
      <c r="E95" s="4">
        <f>IF(A95=0,0,+'ПРЕГЛЕД ПРОЈЕКТНИХ ЗАЈМОВА'!A$6:A$6)</f>
        <v>0</v>
      </c>
      <c r="F95" s="4">
        <f>IF($A95=0,0,+VLOOKUP($A95,'ПРЕГЛЕД ДОНАЦИЈА'!$A$10:$N$24,3,FALSE))</f>
        <v>0</v>
      </c>
      <c r="G95" s="4">
        <f>IF($A95=0,0,+VLOOKUP($A95,'ПРЕГЛЕД ДОНАЦИЈА'!$A$10:$N$24,4,FALSE))</f>
        <v>0</v>
      </c>
      <c r="H95" s="4">
        <f>IF($A95=0,0,IF($A95=$A94,0,+VLOOKUP($A95,'ПРЕГЛЕД ДОНАЦИЈА'!$A$10:$N$24,5,FALSE)))</f>
        <v>0</v>
      </c>
      <c r="I95" s="4">
        <f>IF($A95=0,0,IF($A95=$A94,0,+VLOOKUP($A95,'ПРЕГЛЕД ДОНАЦИЈА'!$A$10:$N$24,6,FALSE)))</f>
        <v>0</v>
      </c>
      <c r="J95" s="4">
        <f>IF($A95=0,0,+VLOOKUP($A95,'ПРЕГЛЕД ДОНАЦИЈА'!$A$10:$N$24,7,FALSE))</f>
        <v>0</v>
      </c>
      <c r="K95" s="95" t="s">
        <v>813</v>
      </c>
      <c r="L95" s="74">
        <f>IF(A95=0,0,+VLOOKUP($A95,'ПРЕГЛЕД ДОНАЦИЈА'!$A$10:$N$24,COLUMN('ПРЕГЛЕД ДОНАЦИЈА'!K:K),FALSE))</f>
        <v>0</v>
      </c>
    </row>
    <row r="96" spans="1:12" x14ac:dyDescent="0.2">
      <c r="A96" s="4">
        <f t="shared" si="16"/>
        <v>0</v>
      </c>
      <c r="B96" s="4">
        <f t="shared" si="18"/>
        <v>0</v>
      </c>
      <c r="C96" s="75">
        <f>IF(A96=0,0,'ПРЕГЛЕД ПРОЈЕКТНИХ ЗАЈМОВА'!A$4:A$4)</f>
        <v>0</v>
      </c>
      <c r="D96" s="75">
        <f>IF(A96=0,0,'ПРЕГЛЕД ПРОЈЕКТНИХ ЗАЈМОВА'!D$4:D$4)</f>
        <v>0</v>
      </c>
      <c r="E96" s="4">
        <f>IF(A96=0,0,+'ПРЕГЛЕД ПРОЈЕКТНИХ ЗАЈМОВА'!A$6:A$6)</f>
        <v>0</v>
      </c>
      <c r="F96" s="4">
        <f>IF($A96=0,0,+VLOOKUP($A96,'ПРЕГЛЕД ДОНАЦИЈА'!$A$10:$N$24,3,FALSE))</f>
        <v>0</v>
      </c>
      <c r="G96" s="4">
        <f>IF($A96=0,0,+VLOOKUP($A96,'ПРЕГЛЕД ДОНАЦИЈА'!$A$10:$N$24,4,FALSE))</f>
        <v>0</v>
      </c>
      <c r="H96" s="4">
        <f>IF($A96=0,0,IF($A96=$A95,0,+VLOOKUP($A96,'ПРЕГЛЕД ДОНАЦИЈА'!$A$10:$N$24,5,FALSE)))</f>
        <v>0</v>
      </c>
      <c r="I96" s="4">
        <f>IF($A96=0,0,IF($A96=$A95,0,+VLOOKUP($A96,'ПРЕГЛЕД ДОНАЦИЈА'!$A$10:$N$24,6,FALSE)))</f>
        <v>0</v>
      </c>
      <c r="J96" s="4">
        <f>IF($A96=0,0,+VLOOKUP($A96,'ПРЕГЛЕД ДОНАЦИЈА'!$A$10:$N$24,7,FALSE))</f>
        <v>0</v>
      </c>
      <c r="K96" s="76">
        <v>2023</v>
      </c>
      <c r="L96" s="74">
        <f>IF(A96=0,0,+VLOOKUP($A96,'ПРЕГЛЕД ДОНАЦИЈА'!$A$10:$N$24,COLUMN('ПРЕГЛЕД ДОНАЦИЈА'!L:L),FALSE))</f>
        <v>0</v>
      </c>
    </row>
    <row r="97" spans="1:12" x14ac:dyDescent="0.2">
      <c r="A97" s="4">
        <f t="shared" si="16"/>
        <v>0</v>
      </c>
      <c r="B97" s="4">
        <f t="shared" si="18"/>
        <v>0</v>
      </c>
      <c r="C97" s="75">
        <f>IF(A97=0,0,'ПРЕГЛЕД ПРОЈЕКТНИХ ЗАЈМОВА'!A$4:A$4)</f>
        <v>0</v>
      </c>
      <c r="D97" s="75">
        <f>IF(A97=0,0,'ПРЕГЛЕД ПРОЈЕКТНИХ ЗАЈМОВА'!D$4:D$4)</f>
        <v>0</v>
      </c>
      <c r="E97" s="4">
        <f>IF(A97=0,0,+'ПРЕГЛЕД ПРОЈЕКТНИХ ЗАЈМОВА'!A$6:A$6)</f>
        <v>0</v>
      </c>
      <c r="F97" s="4">
        <f>IF($A97=0,0,+VLOOKUP($A97,'ПРЕГЛЕД ДОНАЦИЈА'!$A$10:$N$24,3,FALSE))</f>
        <v>0</v>
      </c>
      <c r="G97" s="4">
        <f>IF($A97=0,0,+VLOOKUP($A97,'ПРЕГЛЕД ДОНАЦИЈА'!$A$10:$N$24,4,FALSE))</f>
        <v>0</v>
      </c>
      <c r="H97" s="4">
        <f>IF($A97=0,0,IF($A97=$A96,0,+VLOOKUP($A97,'ПРЕГЛЕД ДОНАЦИЈА'!$A$10:$N$24,5,FALSE)))</f>
        <v>0</v>
      </c>
      <c r="I97" s="4">
        <f>IF($A97=0,0,IF($A97=$A96,0,+VLOOKUP($A97,'ПРЕГЛЕД ДОНАЦИЈА'!$A$10:$N$24,6,FALSE)))</f>
        <v>0</v>
      </c>
      <c r="J97" s="4">
        <f>IF($A97=0,0,+VLOOKUP($A97,'ПРЕГЛЕД ДОНАЦИЈА'!$A$10:$N$24,7,FALSE))</f>
        <v>0</v>
      </c>
      <c r="K97" s="76">
        <v>2024</v>
      </c>
      <c r="L97" s="74">
        <f>IF(A97=0,0,+VLOOKUP($A97,'ПРЕГЛЕД ДОНАЦИЈА'!$A$10:$N$24,COLUMN('ПРЕГЛЕД ДОНАЦИЈА'!M:M),FALSE))</f>
        <v>0</v>
      </c>
    </row>
    <row r="98" spans="1:12" x14ac:dyDescent="0.2">
      <c r="A98" s="4">
        <f t="shared" si="16"/>
        <v>0</v>
      </c>
      <c r="B98" s="4">
        <f t="shared" si="18"/>
        <v>0</v>
      </c>
      <c r="C98" s="75">
        <f>IF(A98=0,0,'ПРЕГЛЕД ПРОЈЕКТНИХ ЗАЈМОВА'!A$4:A$4)</f>
        <v>0</v>
      </c>
      <c r="D98" s="75">
        <f>IF(A98=0,0,'ПРЕГЛЕД ПРОЈЕКТНИХ ЗАЈМОВА'!D$4:D$4)</f>
        <v>0</v>
      </c>
      <c r="E98" s="4">
        <f>IF(A98=0,0,+'ПРЕГЛЕД ПРОЈЕКТНИХ ЗАЈМОВА'!A$6:A$6)</f>
        <v>0</v>
      </c>
      <c r="F98" s="4">
        <f>IF($A98=0,0,+VLOOKUP($A98,'ПРЕГЛЕД ДОНАЦИЈА'!$A$10:$N$24,3,FALSE))</f>
        <v>0</v>
      </c>
      <c r="G98" s="4">
        <f>IF($A98=0,0,+VLOOKUP($A98,'ПРЕГЛЕД ДОНАЦИЈА'!$A$10:$N$24,4,FALSE))</f>
        <v>0</v>
      </c>
      <c r="H98" s="4">
        <f>IF($A98=0,0,IF($A98=$A97,0,+VLOOKUP($A98,'ПРЕГЛЕД ДОНАЦИЈА'!$A$10:$N$24,5,FALSE)))</f>
        <v>0</v>
      </c>
      <c r="I98" s="4">
        <f>IF($A98=0,0,IF($A98=$A97,0,+VLOOKUP($A98,'ПРЕГЛЕД ДОНАЦИЈА'!$A$10:$N$24,6,FALSE)))</f>
        <v>0</v>
      </c>
      <c r="J98" s="4">
        <f>IF($A98=0,0,+VLOOKUP($A98,'ПРЕГЛЕД ДОНАЦИЈА'!$A$10:$N$24,7,FALSE))</f>
        <v>0</v>
      </c>
      <c r="K98" s="76">
        <v>2025</v>
      </c>
      <c r="L98" s="74">
        <f>IF(A98=0,0,+VLOOKUP($A98,'ПРЕГЛЕД ДОНАЦИЈА'!$A$10:$N$24,COLUMN('ПРЕГЛЕД ДОНАЦИЈА'!N:N),FALSE))</f>
        <v>0</v>
      </c>
    </row>
    <row r="99" spans="1:12" x14ac:dyDescent="0.2">
      <c r="A99" s="4">
        <f t="shared" si="16"/>
        <v>0</v>
      </c>
      <c r="B99" s="4">
        <f t="shared" si="18"/>
        <v>0</v>
      </c>
      <c r="C99" s="75">
        <f>IF(A99=0,0,'ПРЕГЛЕД ПРОЈЕКТНИХ ЗАЈМОВА'!A$4:A$4)</f>
        <v>0</v>
      </c>
      <c r="D99" s="75">
        <f>IF(A99=0,0,'ПРЕГЛЕД ПРОЈЕКТНИХ ЗАЈМОВА'!D$4:D$4)</f>
        <v>0</v>
      </c>
      <c r="E99" s="4">
        <f>IF(A99=0,0,+'ПРЕГЛЕД ПРОЈЕКТНИХ ЗАЈМОВА'!A$6:A$6)</f>
        <v>0</v>
      </c>
      <c r="F99" s="4">
        <f>IF($A99=0,0,+VLOOKUP($A99,'ПРЕГЛЕД ДОНАЦИЈА'!$A$10:$N$24,3,FALSE))</f>
        <v>0</v>
      </c>
      <c r="G99" s="4">
        <f>IF($A99=0,0,+VLOOKUP($A99,'ПРЕГЛЕД ДОНАЦИЈА'!$A$10:$N$24,4,FALSE))</f>
        <v>0</v>
      </c>
      <c r="H99" s="4">
        <f>IF($A99=0,0,IF($A99=$A98,0,+VLOOKUP($A99,'ПРЕГЛЕД ДОНАЦИЈА'!$A$10:$N$24,5,FALSE)))</f>
        <v>0</v>
      </c>
      <c r="I99" s="4">
        <f>IF($A99=0,0,IF($A99=$A98,0,+VLOOKUP($A99,'ПРЕГЛЕД ДОНАЦИЈА'!$A$10:$N$24,6,FALSE)))</f>
        <v>0</v>
      </c>
      <c r="J99" s="4">
        <f>IF($A99=0,0,+VLOOKUP($A99,'ПРЕГЛЕД ДОНАЦИЈА'!$A$10:$N$24,7,FALSE))</f>
        <v>0</v>
      </c>
      <c r="K99" s="76" t="s">
        <v>812</v>
      </c>
      <c r="L99" s="74">
        <f>IF(A99=0,0,+VLOOKUP($A99,'ПРЕГЛЕД ДОНАЦИЈА'!$A$10:$P$24,COLUMN('ПРЕГЛЕД ДОНАЦИЈА'!O:O),FALSE))</f>
        <v>0</v>
      </c>
    </row>
    <row r="100" spans="1:12" x14ac:dyDescent="0.2">
      <c r="A100" s="78">
        <f>IF(MAX(A$4:A98)+1&gt;A$1,0,A92+1)</f>
        <v>0</v>
      </c>
      <c r="B100" s="4">
        <f t="shared" si="18"/>
        <v>0</v>
      </c>
      <c r="C100" s="75">
        <f>IF(A100=0,0,'ПРЕГЛЕД ПРОЈЕКТНИХ ЗАЈМОВА'!A$4:A$4)</f>
        <v>0</v>
      </c>
      <c r="D100" s="75">
        <f>IF(A100=0,0,'ПРЕГЛЕД ПРОЈЕКТНИХ ЗАЈМОВА'!D$4:D$4)</f>
        <v>0</v>
      </c>
      <c r="E100" s="4">
        <f>IF(A100=0,0,+'ПРЕГЛЕД ПРОЈЕКТНИХ ЗАЈМОВА'!A$6:A$6)</f>
        <v>0</v>
      </c>
      <c r="F100" s="4">
        <f>IF($A100=0,0,+VLOOKUP($A100,'ПРЕГЛЕД ДОНАЦИЈА'!$A$10:$N$24,3,FALSE))</f>
        <v>0</v>
      </c>
      <c r="G100" s="4">
        <f>IF($A100=0,0,+VLOOKUP($A100,'ПРЕГЛЕД ДОНАЦИЈА'!$A$10:$N$24,4,FALSE))</f>
        <v>0</v>
      </c>
      <c r="H100" s="4">
        <f>IF($A100=0,0,IF($A100=$A99,0,+VLOOKUP($A100,'ПРЕГЛЕД ДОНАЦИЈА'!$A$10:$N$24,5,FALSE)))</f>
        <v>0</v>
      </c>
      <c r="I100" s="4">
        <f>IF($A100=0,0,IF($A100=$A99,0,+VLOOKUP($A100,'ПРЕГЛЕД ДОНАЦИЈА'!$A$10:$N$24,6,FALSE)))</f>
        <v>0</v>
      </c>
      <c r="J100" s="4">
        <f>IF($A100=0,0,+VLOOKUP($A100,'ПРЕГЛЕД ДОНАЦИЈА'!$A$10:$N$24,7,FALSE))</f>
        <v>0</v>
      </c>
      <c r="K100" s="95" t="s">
        <v>655</v>
      </c>
      <c r="L100" s="74">
        <f>IF(A100=0,0,+VLOOKUP($A100,'ПРЕГЛЕД ДОНАЦИЈА'!$A$10:$N$24,COLUMN('ПРЕГЛЕД ДОНАЦИЈА'!H:H),FALSE))</f>
        <v>0</v>
      </c>
    </row>
    <row r="101" spans="1:12" x14ac:dyDescent="0.2">
      <c r="A101" s="4">
        <f t="shared" si="16"/>
        <v>0</v>
      </c>
      <c r="B101" s="4">
        <f t="shared" si="18"/>
        <v>0</v>
      </c>
      <c r="C101" s="75">
        <f>IF(A101=0,0,'ПРЕГЛЕД ПРОЈЕКТНИХ ЗАЈМОВА'!A$4:A$4)</f>
        <v>0</v>
      </c>
      <c r="D101" s="75">
        <f>IF(A101=0,0,'ПРЕГЛЕД ПРОЈЕКТНИХ ЗАЈМОВА'!D$4:D$4)</f>
        <v>0</v>
      </c>
      <c r="E101" s="4">
        <f>IF(A101=0,0,+'ПРЕГЛЕД ПРОЈЕКТНИХ ЗАЈМОВА'!A$6:A$6)</f>
        <v>0</v>
      </c>
      <c r="F101" s="4">
        <f>IF($A101=0,0,+VLOOKUP($A101,'ПРЕГЛЕД ДОНАЦИЈА'!$A$10:$N$24,3,FALSE))</f>
        <v>0</v>
      </c>
      <c r="G101" s="4">
        <f>IF($A101=0,0,+VLOOKUP($A101,'ПРЕГЛЕД ДОНАЦИЈА'!$A$10:$N$24,4,FALSE))</f>
        <v>0</v>
      </c>
      <c r="H101" s="4">
        <f>IF($A101=0,0,IF($A101=$A100,0,+VLOOKUP($A101,'ПРЕГЛЕД ДОНАЦИЈА'!$A$10:$N$24,5,FALSE)))</f>
        <v>0</v>
      </c>
      <c r="I101" s="4">
        <f>IF($A101=0,0,IF($A101=$A100,0,+VLOOKUP($A101,'ПРЕГЛЕД ДОНАЦИЈА'!$A$10:$N$24,6,FALSE)))</f>
        <v>0</v>
      </c>
      <c r="J101" s="4">
        <f>IF($A101=0,0,+VLOOKUP($A101,'ПРЕГЛЕД ДОНАЦИЈА'!$A$10:$N$24,7,FALSE))</f>
        <v>0</v>
      </c>
      <c r="K101" s="110" t="s">
        <v>761</v>
      </c>
      <c r="L101" s="74">
        <f>IF(A101=0,0,+VLOOKUP($A101,'ПРЕГЛЕД ДОНАЦИЈА'!$A$10:$N$24,COLUMN('ПРЕГЛЕД ДОНАЦИЈА'!I:I),FALSE))</f>
        <v>0</v>
      </c>
    </row>
    <row r="102" spans="1:12" x14ac:dyDescent="0.2">
      <c r="A102" s="4">
        <f t="shared" si="16"/>
        <v>0</v>
      </c>
      <c r="B102" s="4">
        <f t="shared" si="18"/>
        <v>0</v>
      </c>
      <c r="C102" s="75">
        <f>IF(A102=0,0,'ПРЕГЛЕД ПРОЈЕКТНИХ ЗАЈМОВА'!A$4:A$4)</f>
        <v>0</v>
      </c>
      <c r="D102" s="75">
        <f>IF(A102=0,0,'ПРЕГЛЕД ПРОЈЕКТНИХ ЗАЈМОВА'!D$4:D$4)</f>
        <v>0</v>
      </c>
      <c r="E102" s="4">
        <f>IF(A102=0,0,+'ПРЕГЛЕД ПРОЈЕКТНИХ ЗАЈМОВА'!A$6:A$6)</f>
        <v>0</v>
      </c>
      <c r="F102" s="4">
        <f>IF($A102=0,0,+VLOOKUP($A102,'ПРЕГЛЕД ДОНАЦИЈА'!$A$10:$N$24,3,FALSE))</f>
        <v>0</v>
      </c>
      <c r="G102" s="4">
        <f>IF($A102=0,0,+VLOOKUP($A102,'ПРЕГЛЕД ДОНАЦИЈА'!$A$10:$N$24,4,FALSE))</f>
        <v>0</v>
      </c>
      <c r="H102" s="4">
        <f>IF($A102=0,0,IF($A102=$A101,0,+VLOOKUP($A102,'ПРЕГЛЕД ДОНАЦИЈА'!$A$10:$N$24,5,FALSE)))</f>
        <v>0</v>
      </c>
      <c r="I102" s="4">
        <f>IF($A102=0,0,IF($A102=$A101,0,+VLOOKUP($A102,'ПРЕГЛЕД ДОНАЦИЈА'!$A$10:$N$24,6,FALSE)))</f>
        <v>0</v>
      </c>
      <c r="J102" s="4">
        <f>IF($A102=0,0,+VLOOKUP($A102,'ПРЕГЛЕД ДОНАЦИЈА'!$A$10:$N$24,7,FALSE))</f>
        <v>0</v>
      </c>
      <c r="K102" s="96" t="s">
        <v>806</v>
      </c>
      <c r="L102" s="74">
        <f>IF(A102=0,0,+VLOOKUP($A102,'ПРЕГЛЕД ДОНАЦИЈА'!$A$10:$N$24,COLUMN('ПРЕГЛЕД ДОНАЦИЈА'!J:J),FALSE))</f>
        <v>0</v>
      </c>
    </row>
    <row r="103" spans="1:12" x14ac:dyDescent="0.2">
      <c r="A103" s="4">
        <f t="shared" ref="A103" si="21">+A101</f>
        <v>0</v>
      </c>
      <c r="B103" s="4">
        <f t="shared" si="18"/>
        <v>0</v>
      </c>
      <c r="C103" s="75">
        <f>IF(A103=0,0,'ПРЕГЛЕД ПРОЈЕКТНИХ ЗАЈМОВА'!A$4:A$4)</f>
        <v>0</v>
      </c>
      <c r="D103" s="75">
        <f>IF(A103=0,0,'ПРЕГЛЕД ПРОЈЕКТНИХ ЗАЈМОВА'!D$4:D$4)</f>
        <v>0</v>
      </c>
      <c r="E103" s="4">
        <f>IF(A103=0,0,+'ПРЕГЛЕД ПРОЈЕКТНИХ ЗАЈМОВА'!A$6:A$6)</f>
        <v>0</v>
      </c>
      <c r="F103" s="4">
        <f>IF($A103=0,0,+VLOOKUP($A103,'ПРЕГЛЕД ДОНАЦИЈА'!$A$10:$N$24,3,FALSE))</f>
        <v>0</v>
      </c>
      <c r="G103" s="4">
        <f>IF($A103=0,0,+VLOOKUP($A103,'ПРЕГЛЕД ДОНАЦИЈА'!$A$10:$N$24,4,FALSE))</f>
        <v>0</v>
      </c>
      <c r="H103" s="4">
        <f>IF($A103=0,0,IF($A103=$A102,0,+VLOOKUP($A103,'ПРЕГЛЕД ДОНАЦИЈА'!$A$10:$N$24,5,FALSE)))</f>
        <v>0</v>
      </c>
      <c r="I103" s="4">
        <f>IF($A103=0,0,IF($A103=$A102,0,+VLOOKUP($A103,'ПРЕГЛЕД ДОНАЦИЈА'!$A$10:$N$24,6,FALSE)))</f>
        <v>0</v>
      </c>
      <c r="J103" s="4">
        <f>IF($A103=0,0,+VLOOKUP($A103,'ПРЕГЛЕД ДОНАЦИЈА'!$A$10:$N$24,7,FALSE))</f>
        <v>0</v>
      </c>
      <c r="K103" s="95" t="s">
        <v>813</v>
      </c>
      <c r="L103" s="74">
        <f>IF(A103=0,0,+VLOOKUP($A103,'ПРЕГЛЕД ДОНАЦИЈА'!$A$10:$N$24,COLUMN('ПРЕГЛЕД ДОНАЦИЈА'!K:K),FALSE))</f>
        <v>0</v>
      </c>
    </row>
    <row r="104" spans="1:12" x14ac:dyDescent="0.2">
      <c r="A104" s="4">
        <f t="shared" si="16"/>
        <v>0</v>
      </c>
      <c r="B104" s="4">
        <f t="shared" si="18"/>
        <v>0</v>
      </c>
      <c r="C104" s="75">
        <f>IF(A104=0,0,'ПРЕГЛЕД ПРОЈЕКТНИХ ЗАЈМОВА'!A$4:A$4)</f>
        <v>0</v>
      </c>
      <c r="D104" s="75">
        <f>IF(A104=0,0,'ПРЕГЛЕД ПРОЈЕКТНИХ ЗАЈМОВА'!D$4:D$4)</f>
        <v>0</v>
      </c>
      <c r="E104" s="4">
        <f>IF(A104=0,0,+'ПРЕГЛЕД ПРОЈЕКТНИХ ЗАЈМОВА'!A$6:A$6)</f>
        <v>0</v>
      </c>
      <c r="F104" s="4">
        <f>IF($A104=0,0,+VLOOKUP($A104,'ПРЕГЛЕД ДОНАЦИЈА'!$A$10:$N$24,3,FALSE))</f>
        <v>0</v>
      </c>
      <c r="G104" s="4">
        <f>IF($A104=0,0,+VLOOKUP($A104,'ПРЕГЛЕД ДОНАЦИЈА'!$A$10:$N$24,4,FALSE))</f>
        <v>0</v>
      </c>
      <c r="H104" s="4">
        <f>IF($A104=0,0,IF($A104=$A103,0,+VLOOKUP($A104,'ПРЕГЛЕД ДОНАЦИЈА'!$A$10:$N$24,5,FALSE)))</f>
        <v>0</v>
      </c>
      <c r="I104" s="4">
        <f>IF($A104=0,0,IF($A104=$A103,0,+VLOOKUP($A104,'ПРЕГЛЕД ДОНАЦИЈА'!$A$10:$N$24,6,FALSE)))</f>
        <v>0</v>
      </c>
      <c r="J104" s="4">
        <f>IF($A104=0,0,+VLOOKUP($A104,'ПРЕГЛЕД ДОНАЦИЈА'!$A$10:$N$24,7,FALSE))</f>
        <v>0</v>
      </c>
      <c r="K104" s="76">
        <v>2023</v>
      </c>
      <c r="L104" s="74">
        <f>IF(A104=0,0,+VLOOKUP($A104,'ПРЕГЛЕД ДОНАЦИЈА'!$A$10:$N$24,COLUMN('ПРЕГЛЕД ДОНАЦИЈА'!L:L),FALSE))</f>
        <v>0</v>
      </c>
    </row>
    <row r="105" spans="1:12" x14ac:dyDescent="0.2">
      <c r="A105" s="4">
        <f t="shared" si="16"/>
        <v>0</v>
      </c>
      <c r="B105" s="4">
        <f t="shared" si="18"/>
        <v>0</v>
      </c>
      <c r="C105" s="75">
        <f>IF(A105=0,0,'ПРЕГЛЕД ПРОЈЕКТНИХ ЗАЈМОВА'!A$4:A$4)</f>
        <v>0</v>
      </c>
      <c r="D105" s="75">
        <f>IF(A105=0,0,'ПРЕГЛЕД ПРОЈЕКТНИХ ЗАЈМОВА'!D$4:D$4)</f>
        <v>0</v>
      </c>
      <c r="E105" s="4">
        <f>IF(A105=0,0,+'ПРЕГЛЕД ПРОЈЕКТНИХ ЗАЈМОВА'!A$6:A$6)</f>
        <v>0</v>
      </c>
      <c r="F105" s="4">
        <f>IF($A105=0,0,+VLOOKUP($A105,'ПРЕГЛЕД ДОНАЦИЈА'!$A$10:$N$24,3,FALSE))</f>
        <v>0</v>
      </c>
      <c r="G105" s="4">
        <f>IF($A105=0,0,+VLOOKUP($A105,'ПРЕГЛЕД ДОНАЦИЈА'!$A$10:$N$24,4,FALSE))</f>
        <v>0</v>
      </c>
      <c r="H105" s="4">
        <f>IF($A105=0,0,IF($A105=$A104,0,+VLOOKUP($A105,'ПРЕГЛЕД ДОНАЦИЈА'!$A$10:$N$24,5,FALSE)))</f>
        <v>0</v>
      </c>
      <c r="I105" s="4">
        <f>IF($A105=0,0,IF($A105=$A104,0,+VLOOKUP($A105,'ПРЕГЛЕД ДОНАЦИЈА'!$A$10:$N$24,6,FALSE)))</f>
        <v>0</v>
      </c>
      <c r="J105" s="4">
        <f>IF($A105=0,0,+VLOOKUP($A105,'ПРЕГЛЕД ДОНАЦИЈА'!$A$10:$N$24,7,FALSE))</f>
        <v>0</v>
      </c>
      <c r="K105" s="76">
        <v>2024</v>
      </c>
      <c r="L105" s="74">
        <f>IF(A105=0,0,+VLOOKUP($A105,'ПРЕГЛЕД ДОНАЦИЈА'!$A$10:$N$24,COLUMN('ПРЕГЛЕД ДОНАЦИЈА'!M:M),FALSE))</f>
        <v>0</v>
      </c>
    </row>
    <row r="106" spans="1:12" x14ac:dyDescent="0.2">
      <c r="A106" s="4">
        <f t="shared" si="16"/>
        <v>0</v>
      </c>
      <c r="B106" s="4">
        <f t="shared" si="18"/>
        <v>0</v>
      </c>
      <c r="C106" s="75">
        <f>IF(A106=0,0,'ПРЕГЛЕД ПРОЈЕКТНИХ ЗАЈМОВА'!A$4:A$4)</f>
        <v>0</v>
      </c>
      <c r="D106" s="75">
        <f>IF(A106=0,0,'ПРЕГЛЕД ПРОЈЕКТНИХ ЗАЈМОВА'!D$4:D$4)</f>
        <v>0</v>
      </c>
      <c r="E106" s="4">
        <f>IF(A106=0,0,+'ПРЕГЛЕД ПРОЈЕКТНИХ ЗАЈМОВА'!A$6:A$6)</f>
        <v>0</v>
      </c>
      <c r="F106" s="4">
        <f>IF($A106=0,0,+VLOOKUP($A106,'ПРЕГЛЕД ДОНАЦИЈА'!$A$10:$N$24,3,FALSE))</f>
        <v>0</v>
      </c>
      <c r="G106" s="4">
        <f>IF($A106=0,0,+VLOOKUP($A106,'ПРЕГЛЕД ДОНАЦИЈА'!$A$10:$N$24,4,FALSE))</f>
        <v>0</v>
      </c>
      <c r="H106" s="4">
        <f>IF($A106=0,0,IF($A106=$A105,0,+VLOOKUP($A106,'ПРЕГЛЕД ДОНАЦИЈА'!$A$10:$N$24,5,FALSE)))</f>
        <v>0</v>
      </c>
      <c r="I106" s="4">
        <f>IF($A106=0,0,IF($A106=$A105,0,+VLOOKUP($A106,'ПРЕГЛЕД ДОНАЦИЈА'!$A$10:$N$24,6,FALSE)))</f>
        <v>0</v>
      </c>
      <c r="J106" s="4">
        <f>IF($A106=0,0,+VLOOKUP($A106,'ПРЕГЛЕД ДОНАЦИЈА'!$A$10:$N$24,7,FALSE))</f>
        <v>0</v>
      </c>
      <c r="K106" s="76">
        <v>2025</v>
      </c>
      <c r="L106" s="74">
        <f>IF(A106=0,0,+VLOOKUP($A106,'ПРЕГЛЕД ДОНАЦИЈА'!$A$10:$N$24,COLUMN('ПРЕГЛЕД ДОНАЦИЈА'!N:N),FALSE))</f>
        <v>0</v>
      </c>
    </row>
    <row r="107" spans="1:12" x14ac:dyDescent="0.2">
      <c r="A107" s="4">
        <f t="shared" si="16"/>
        <v>0</v>
      </c>
      <c r="B107" s="4">
        <f t="shared" si="18"/>
        <v>0</v>
      </c>
      <c r="C107" s="75">
        <f>IF(A107=0,0,'ПРЕГЛЕД ПРОЈЕКТНИХ ЗАЈМОВА'!A$4:A$4)</f>
        <v>0</v>
      </c>
      <c r="D107" s="75">
        <f>IF(A107=0,0,'ПРЕГЛЕД ПРОЈЕКТНИХ ЗАЈМОВА'!D$4:D$4)</f>
        <v>0</v>
      </c>
      <c r="E107" s="4">
        <f>IF(A107=0,0,+'ПРЕГЛЕД ПРОЈЕКТНИХ ЗАЈМОВА'!A$6:A$6)</f>
        <v>0</v>
      </c>
      <c r="F107" s="4">
        <f>IF($A107=0,0,+VLOOKUP($A107,'ПРЕГЛЕД ДОНАЦИЈА'!$A$10:$N$24,3,FALSE))</f>
        <v>0</v>
      </c>
      <c r="G107" s="4">
        <f>IF($A107=0,0,+VLOOKUP($A107,'ПРЕГЛЕД ДОНАЦИЈА'!$A$10:$N$24,4,FALSE))</f>
        <v>0</v>
      </c>
      <c r="H107" s="4">
        <f>IF($A107=0,0,IF($A107=$A106,0,+VLOOKUP($A107,'ПРЕГЛЕД ДОНАЦИЈА'!$A$10:$N$24,5,FALSE)))</f>
        <v>0</v>
      </c>
      <c r="I107" s="4">
        <f>IF($A107=0,0,IF($A107=$A106,0,+VLOOKUP($A107,'ПРЕГЛЕД ДОНАЦИЈА'!$A$10:$N$24,6,FALSE)))</f>
        <v>0</v>
      </c>
      <c r="J107" s="4">
        <f>IF($A107=0,0,+VLOOKUP($A107,'ПРЕГЛЕД ДОНАЦИЈА'!$A$10:$N$24,7,FALSE))</f>
        <v>0</v>
      </c>
      <c r="K107" s="76" t="s">
        <v>812</v>
      </c>
      <c r="L107" s="74">
        <f>IF(A107=0,0,+VLOOKUP($A107,'ПРЕГЛЕД ДОНАЦИЈА'!$A$10:$P$24,COLUMN('ПРЕГЛЕД ДОНАЦИЈА'!O:O),FALSE))</f>
        <v>0</v>
      </c>
    </row>
    <row r="108" spans="1:12" x14ac:dyDescent="0.2">
      <c r="A108" s="78">
        <f>IF(MAX(A$4:A106)+1&gt;A$1,0,A100+1)</f>
        <v>0</v>
      </c>
      <c r="B108" s="4">
        <f t="shared" si="18"/>
        <v>0</v>
      </c>
      <c r="C108" s="75">
        <f>IF(A108=0,0,'ПРЕГЛЕД ПРОЈЕКТНИХ ЗАЈМОВА'!A$4:A$4)</f>
        <v>0</v>
      </c>
      <c r="D108" s="75">
        <f>IF(A108=0,0,'ПРЕГЛЕД ПРОЈЕКТНИХ ЗАЈМОВА'!D$4:D$4)</f>
        <v>0</v>
      </c>
      <c r="E108" s="4">
        <f>IF(A108=0,0,+'ПРЕГЛЕД ПРОЈЕКТНИХ ЗАЈМОВА'!A$6:A$6)</f>
        <v>0</v>
      </c>
      <c r="F108" s="4">
        <f>IF($A108=0,0,+VLOOKUP($A108,'ПРЕГЛЕД ДОНАЦИЈА'!$A$10:$N$24,3,FALSE))</f>
        <v>0</v>
      </c>
      <c r="G108" s="4">
        <f>IF($A108=0,0,+VLOOKUP($A108,'ПРЕГЛЕД ДОНАЦИЈА'!$A$10:$N$24,4,FALSE))</f>
        <v>0</v>
      </c>
      <c r="H108" s="4">
        <f>IF($A108=0,0,IF($A108=$A107,0,+VLOOKUP($A108,'ПРЕГЛЕД ДОНАЦИЈА'!$A$10:$N$24,5,FALSE)))</f>
        <v>0</v>
      </c>
      <c r="I108" s="4">
        <f>IF($A108=0,0,IF($A108=$A107,0,+VLOOKUP($A108,'ПРЕГЛЕД ДОНАЦИЈА'!$A$10:$N$24,6,FALSE)))</f>
        <v>0</v>
      </c>
      <c r="J108" s="4">
        <f>IF($A108=0,0,+VLOOKUP($A108,'ПРЕГЛЕД ДОНАЦИЈА'!$A$10:$N$24,7,FALSE))</f>
        <v>0</v>
      </c>
      <c r="K108" s="95" t="s">
        <v>655</v>
      </c>
      <c r="L108" s="74">
        <f>IF(A108=0,0,+VLOOKUP($A108,'ПРЕГЛЕД ДОНАЦИЈА'!$A$10:$N$24,COLUMN('ПРЕГЛЕД ДОНАЦИЈА'!H:H),FALSE))</f>
        <v>0</v>
      </c>
    </row>
    <row r="109" spans="1:12" x14ac:dyDescent="0.2">
      <c r="A109" s="4">
        <f t="shared" si="16"/>
        <v>0</v>
      </c>
      <c r="B109" s="4">
        <f t="shared" si="18"/>
        <v>0</v>
      </c>
      <c r="C109" s="75">
        <f>IF(A109=0,0,'ПРЕГЛЕД ПРОЈЕКТНИХ ЗАЈМОВА'!A$4:A$4)</f>
        <v>0</v>
      </c>
      <c r="D109" s="75">
        <f>IF(A109=0,0,'ПРЕГЛЕД ПРОЈЕКТНИХ ЗАЈМОВА'!D$4:D$4)</f>
        <v>0</v>
      </c>
      <c r="E109" s="4">
        <f>IF(A109=0,0,+'ПРЕГЛЕД ПРОЈЕКТНИХ ЗАЈМОВА'!A$6:A$6)</f>
        <v>0</v>
      </c>
      <c r="F109" s="4">
        <f>IF($A109=0,0,+VLOOKUP($A109,'ПРЕГЛЕД ДОНАЦИЈА'!$A$10:$N$24,3,FALSE))</f>
        <v>0</v>
      </c>
      <c r="G109" s="4">
        <f>IF($A109=0,0,+VLOOKUP($A109,'ПРЕГЛЕД ДОНАЦИЈА'!$A$10:$N$24,4,FALSE))</f>
        <v>0</v>
      </c>
      <c r="H109" s="4">
        <f>IF($A109=0,0,IF($A109=$A108,0,+VLOOKUP($A109,'ПРЕГЛЕД ДОНАЦИЈА'!$A$10:$N$24,5,FALSE)))</f>
        <v>0</v>
      </c>
      <c r="I109" s="4">
        <f>IF($A109=0,0,IF($A109=$A108,0,+VLOOKUP($A109,'ПРЕГЛЕД ДОНАЦИЈА'!$A$10:$N$24,6,FALSE)))</f>
        <v>0</v>
      </c>
      <c r="J109" s="4">
        <f>IF($A109=0,0,+VLOOKUP($A109,'ПРЕГЛЕД ДОНАЦИЈА'!$A$10:$N$24,7,FALSE))</f>
        <v>0</v>
      </c>
      <c r="K109" s="110" t="s">
        <v>761</v>
      </c>
      <c r="L109" s="74">
        <f>IF(A109=0,0,+VLOOKUP($A109,'ПРЕГЛЕД ДОНАЦИЈА'!$A$10:$N$24,COLUMN('ПРЕГЛЕД ДОНАЦИЈА'!I:I),FALSE))</f>
        <v>0</v>
      </c>
    </row>
    <row r="110" spans="1:12" x14ac:dyDescent="0.2">
      <c r="A110" s="4">
        <f t="shared" si="16"/>
        <v>0</v>
      </c>
      <c r="B110" s="4">
        <f t="shared" si="18"/>
        <v>0</v>
      </c>
      <c r="C110" s="75">
        <f>IF(A110=0,0,'ПРЕГЛЕД ПРОЈЕКТНИХ ЗАЈМОВА'!A$4:A$4)</f>
        <v>0</v>
      </c>
      <c r="D110" s="75">
        <f>IF(A110=0,0,'ПРЕГЛЕД ПРОЈЕКТНИХ ЗАЈМОВА'!D$4:D$4)</f>
        <v>0</v>
      </c>
      <c r="E110" s="4">
        <f>IF(A110=0,0,+'ПРЕГЛЕД ПРОЈЕКТНИХ ЗАЈМОВА'!A$6:A$6)</f>
        <v>0</v>
      </c>
      <c r="F110" s="4">
        <f>IF($A110=0,0,+VLOOKUP($A110,'ПРЕГЛЕД ДОНАЦИЈА'!$A$10:$N$24,3,FALSE))</f>
        <v>0</v>
      </c>
      <c r="G110" s="4">
        <f>IF($A110=0,0,+VLOOKUP($A110,'ПРЕГЛЕД ДОНАЦИЈА'!$A$10:$N$24,4,FALSE))</f>
        <v>0</v>
      </c>
      <c r="H110" s="4">
        <f>IF($A110=0,0,IF($A110=$A109,0,+VLOOKUP($A110,'ПРЕГЛЕД ДОНАЦИЈА'!$A$10:$N$24,5,FALSE)))</f>
        <v>0</v>
      </c>
      <c r="I110" s="4">
        <f>IF($A110=0,0,IF($A110=$A109,0,+VLOOKUP($A110,'ПРЕГЛЕД ДОНАЦИЈА'!$A$10:$N$24,6,FALSE)))</f>
        <v>0</v>
      </c>
      <c r="J110" s="4">
        <f>IF($A110=0,0,+VLOOKUP($A110,'ПРЕГЛЕД ДОНАЦИЈА'!$A$10:$N$24,7,FALSE))</f>
        <v>0</v>
      </c>
      <c r="K110" s="96" t="s">
        <v>806</v>
      </c>
      <c r="L110" s="74">
        <f>IF(A110=0,0,+VLOOKUP($A110,'ПРЕГЛЕД ДОНАЦИЈА'!$A$10:$N$24,COLUMN('ПРЕГЛЕД ДОНАЦИЈА'!J:J),FALSE))</f>
        <v>0</v>
      </c>
    </row>
    <row r="111" spans="1:12" x14ac:dyDescent="0.2">
      <c r="A111" s="4">
        <f t="shared" ref="A111" si="22">+A109</f>
        <v>0</v>
      </c>
      <c r="B111" s="4">
        <f t="shared" si="18"/>
        <v>0</v>
      </c>
      <c r="C111" s="75">
        <f>IF(A111=0,0,'ПРЕГЛЕД ПРОЈЕКТНИХ ЗАЈМОВА'!A$4:A$4)</f>
        <v>0</v>
      </c>
      <c r="D111" s="75">
        <f>IF(A111=0,0,'ПРЕГЛЕД ПРОЈЕКТНИХ ЗАЈМОВА'!D$4:D$4)</f>
        <v>0</v>
      </c>
      <c r="E111" s="4">
        <f>IF(A111=0,0,+'ПРЕГЛЕД ПРОЈЕКТНИХ ЗАЈМОВА'!A$6:A$6)</f>
        <v>0</v>
      </c>
      <c r="F111" s="4">
        <f>IF($A111=0,0,+VLOOKUP($A111,'ПРЕГЛЕД ДОНАЦИЈА'!$A$10:$N$24,3,FALSE))</f>
        <v>0</v>
      </c>
      <c r="G111" s="4">
        <f>IF($A111=0,0,+VLOOKUP($A111,'ПРЕГЛЕД ДОНАЦИЈА'!$A$10:$N$24,4,FALSE))</f>
        <v>0</v>
      </c>
      <c r="H111" s="4">
        <f>IF($A111=0,0,IF($A111=$A110,0,+VLOOKUP($A111,'ПРЕГЛЕД ДОНАЦИЈА'!$A$10:$N$24,5,FALSE)))</f>
        <v>0</v>
      </c>
      <c r="I111" s="4">
        <f>IF($A111=0,0,IF($A111=$A110,0,+VLOOKUP($A111,'ПРЕГЛЕД ДОНАЦИЈА'!$A$10:$N$24,6,FALSE)))</f>
        <v>0</v>
      </c>
      <c r="J111" s="4">
        <f>IF($A111=0,0,+VLOOKUP($A111,'ПРЕГЛЕД ДОНАЦИЈА'!$A$10:$N$24,7,FALSE))</f>
        <v>0</v>
      </c>
      <c r="K111" s="95" t="s">
        <v>813</v>
      </c>
      <c r="L111" s="74">
        <f>IF(A111=0,0,+VLOOKUP($A111,'ПРЕГЛЕД ДОНАЦИЈА'!$A$10:$N$24,COLUMN('ПРЕГЛЕД ДОНАЦИЈА'!K:K),FALSE))</f>
        <v>0</v>
      </c>
    </row>
    <row r="112" spans="1:12" x14ac:dyDescent="0.2">
      <c r="A112" s="4">
        <f t="shared" si="16"/>
        <v>0</v>
      </c>
      <c r="B112" s="4">
        <f t="shared" si="18"/>
        <v>0</v>
      </c>
      <c r="C112" s="75">
        <f>IF(A112=0,0,'ПРЕГЛЕД ПРОЈЕКТНИХ ЗАЈМОВА'!A$4:A$4)</f>
        <v>0</v>
      </c>
      <c r="D112" s="75">
        <f>IF(A112=0,0,'ПРЕГЛЕД ПРОЈЕКТНИХ ЗАЈМОВА'!D$4:D$4)</f>
        <v>0</v>
      </c>
      <c r="E112" s="4">
        <f>IF(A112=0,0,+'ПРЕГЛЕД ПРОЈЕКТНИХ ЗАЈМОВА'!A$6:A$6)</f>
        <v>0</v>
      </c>
      <c r="F112" s="4">
        <f>IF($A112=0,0,+VLOOKUP($A112,'ПРЕГЛЕД ДОНАЦИЈА'!$A$10:$N$24,3,FALSE))</f>
        <v>0</v>
      </c>
      <c r="G112" s="4">
        <f>IF($A112=0,0,+VLOOKUP($A112,'ПРЕГЛЕД ДОНАЦИЈА'!$A$10:$N$24,4,FALSE))</f>
        <v>0</v>
      </c>
      <c r="H112" s="4">
        <f>IF($A112=0,0,IF($A112=$A111,0,+VLOOKUP($A112,'ПРЕГЛЕД ДОНАЦИЈА'!$A$10:$N$24,5,FALSE)))</f>
        <v>0</v>
      </c>
      <c r="I112" s="4">
        <f>IF($A112=0,0,IF($A112=$A111,0,+VLOOKUP($A112,'ПРЕГЛЕД ДОНАЦИЈА'!$A$10:$N$24,6,FALSE)))</f>
        <v>0</v>
      </c>
      <c r="J112" s="4">
        <f>IF($A112=0,0,+VLOOKUP($A112,'ПРЕГЛЕД ДОНАЦИЈА'!$A$10:$N$24,7,FALSE))</f>
        <v>0</v>
      </c>
      <c r="K112" s="76">
        <v>2023</v>
      </c>
      <c r="L112" s="74">
        <f>IF(A112=0,0,+VLOOKUP($A112,'ПРЕГЛЕД ДОНАЦИЈА'!$A$10:$N$24,COLUMN('ПРЕГЛЕД ДОНАЦИЈА'!L:L),FALSE))</f>
        <v>0</v>
      </c>
    </row>
    <row r="113" spans="1:12" x14ac:dyDescent="0.2">
      <c r="A113" s="4">
        <f t="shared" si="16"/>
        <v>0</v>
      </c>
      <c r="B113" s="4">
        <f t="shared" si="18"/>
        <v>0</v>
      </c>
      <c r="C113" s="75">
        <f>IF(A113=0,0,'ПРЕГЛЕД ПРОЈЕКТНИХ ЗАЈМОВА'!A$4:A$4)</f>
        <v>0</v>
      </c>
      <c r="D113" s="75">
        <f>IF(A113=0,0,'ПРЕГЛЕД ПРОЈЕКТНИХ ЗАЈМОВА'!D$4:D$4)</f>
        <v>0</v>
      </c>
      <c r="E113" s="4">
        <f>IF(A113=0,0,+'ПРЕГЛЕД ПРОЈЕКТНИХ ЗАЈМОВА'!A$6:A$6)</f>
        <v>0</v>
      </c>
      <c r="F113" s="4">
        <f>IF($A113=0,0,+VLOOKUP($A113,'ПРЕГЛЕД ДОНАЦИЈА'!$A$10:$N$24,3,FALSE))</f>
        <v>0</v>
      </c>
      <c r="G113" s="4">
        <f>IF($A113=0,0,+VLOOKUP($A113,'ПРЕГЛЕД ДОНАЦИЈА'!$A$10:$N$24,4,FALSE))</f>
        <v>0</v>
      </c>
      <c r="H113" s="4">
        <f>IF($A113=0,0,IF($A113=$A112,0,+VLOOKUP($A113,'ПРЕГЛЕД ДОНАЦИЈА'!$A$10:$N$24,5,FALSE)))</f>
        <v>0</v>
      </c>
      <c r="I113" s="4">
        <f>IF($A113=0,0,IF($A113=$A112,0,+VLOOKUP($A113,'ПРЕГЛЕД ДОНАЦИЈА'!$A$10:$N$24,6,FALSE)))</f>
        <v>0</v>
      </c>
      <c r="J113" s="4">
        <f>IF($A113=0,0,+VLOOKUP($A113,'ПРЕГЛЕД ДОНАЦИЈА'!$A$10:$N$24,7,FALSE))</f>
        <v>0</v>
      </c>
      <c r="K113" s="76">
        <v>2024</v>
      </c>
      <c r="L113" s="74">
        <f>IF(A113=0,0,+VLOOKUP($A113,'ПРЕГЛЕД ДОНАЦИЈА'!$A$10:$N$24,COLUMN('ПРЕГЛЕД ДОНАЦИЈА'!M:M),FALSE))</f>
        <v>0</v>
      </c>
    </row>
    <row r="114" spans="1:12" x14ac:dyDescent="0.2">
      <c r="A114" s="4">
        <f t="shared" si="16"/>
        <v>0</v>
      </c>
      <c r="B114" s="4">
        <f t="shared" si="18"/>
        <v>0</v>
      </c>
      <c r="C114" s="75">
        <f>IF(A114=0,0,'ПРЕГЛЕД ПРОЈЕКТНИХ ЗАЈМОВА'!A$4:A$4)</f>
        <v>0</v>
      </c>
      <c r="D114" s="75">
        <f>IF(A114=0,0,'ПРЕГЛЕД ПРОЈЕКТНИХ ЗАЈМОВА'!D$4:D$4)</f>
        <v>0</v>
      </c>
      <c r="E114" s="4">
        <f>IF(A114=0,0,+'ПРЕГЛЕД ПРОЈЕКТНИХ ЗАЈМОВА'!A$6:A$6)</f>
        <v>0</v>
      </c>
      <c r="F114" s="4">
        <f>IF($A114=0,0,+VLOOKUP($A114,'ПРЕГЛЕД ДОНАЦИЈА'!$A$10:$N$24,3,FALSE))</f>
        <v>0</v>
      </c>
      <c r="G114" s="4">
        <f>IF($A114=0,0,+VLOOKUP($A114,'ПРЕГЛЕД ДОНАЦИЈА'!$A$10:$N$24,4,FALSE))</f>
        <v>0</v>
      </c>
      <c r="H114" s="4">
        <f>IF($A114=0,0,IF($A114=$A113,0,+VLOOKUP($A114,'ПРЕГЛЕД ДОНАЦИЈА'!$A$10:$N$24,5,FALSE)))</f>
        <v>0</v>
      </c>
      <c r="I114" s="4">
        <f>IF($A114=0,0,IF($A114=$A113,0,+VLOOKUP($A114,'ПРЕГЛЕД ДОНАЦИЈА'!$A$10:$N$24,6,FALSE)))</f>
        <v>0</v>
      </c>
      <c r="J114" s="4">
        <f>IF($A114=0,0,+VLOOKUP($A114,'ПРЕГЛЕД ДОНАЦИЈА'!$A$10:$N$24,7,FALSE))</f>
        <v>0</v>
      </c>
      <c r="K114" s="76">
        <v>2025</v>
      </c>
      <c r="L114" s="74">
        <f>IF(A114=0,0,+VLOOKUP($A114,'ПРЕГЛЕД ДОНАЦИЈА'!$A$10:$N$24,COLUMN('ПРЕГЛЕД ДОНАЦИЈА'!N:N),FALSE))</f>
        <v>0</v>
      </c>
    </row>
    <row r="115" spans="1:12" x14ac:dyDescent="0.2">
      <c r="A115" s="4">
        <f t="shared" si="16"/>
        <v>0</v>
      </c>
      <c r="B115" s="4">
        <f t="shared" si="18"/>
        <v>0</v>
      </c>
      <c r="C115" s="75">
        <f>IF(A115=0,0,'ПРЕГЛЕД ПРОЈЕКТНИХ ЗАЈМОВА'!A$4:A$4)</f>
        <v>0</v>
      </c>
      <c r="D115" s="75">
        <f>IF(A115=0,0,'ПРЕГЛЕД ПРОЈЕКТНИХ ЗАЈМОВА'!D$4:D$4)</f>
        <v>0</v>
      </c>
      <c r="E115" s="4">
        <f>IF(A115=0,0,+'ПРЕГЛЕД ПРОЈЕКТНИХ ЗАЈМОВА'!A$6:A$6)</f>
        <v>0</v>
      </c>
      <c r="F115" s="4">
        <f>IF($A115=0,0,+VLOOKUP($A115,'ПРЕГЛЕД ДОНАЦИЈА'!$A$10:$N$24,3,FALSE))</f>
        <v>0</v>
      </c>
      <c r="G115" s="4">
        <f>IF($A115=0,0,+VLOOKUP($A115,'ПРЕГЛЕД ДОНАЦИЈА'!$A$10:$N$24,4,FALSE))</f>
        <v>0</v>
      </c>
      <c r="H115" s="4">
        <f>IF($A115=0,0,IF($A115=$A114,0,+VLOOKUP($A115,'ПРЕГЛЕД ДОНАЦИЈА'!$A$10:$N$24,5,FALSE)))</f>
        <v>0</v>
      </c>
      <c r="I115" s="4">
        <f>IF($A115=0,0,IF($A115=$A114,0,+VLOOKUP($A115,'ПРЕГЛЕД ДОНАЦИЈА'!$A$10:$N$24,6,FALSE)))</f>
        <v>0</v>
      </c>
      <c r="J115" s="4">
        <f>IF($A115=0,0,+VLOOKUP($A115,'ПРЕГЛЕД ДОНАЦИЈА'!$A$10:$N$24,7,FALSE))</f>
        <v>0</v>
      </c>
      <c r="K115" s="76" t="s">
        <v>812</v>
      </c>
      <c r="L115" s="74">
        <f>IF(A115=0,0,+VLOOKUP($A115,'ПРЕГЛЕД ДОНАЦИЈА'!$A$10:$P$24,COLUMN('ПРЕГЛЕД ДОНАЦИЈА'!O:O),FALSE))</f>
        <v>0</v>
      </c>
    </row>
    <row r="116" spans="1:12" x14ac:dyDescent="0.2">
      <c r="A116" s="78">
        <f>IF(MAX(A$4:A114)+1&gt;A$1,0,A108+1)</f>
        <v>0</v>
      </c>
      <c r="B116" s="4">
        <f t="shared" si="18"/>
        <v>0</v>
      </c>
      <c r="C116" s="75">
        <f>IF(A116=0,0,'ПРЕГЛЕД ПРОЈЕКТНИХ ЗАЈМОВА'!A$4:A$4)</f>
        <v>0</v>
      </c>
      <c r="D116" s="75">
        <f>IF(A116=0,0,'ПРЕГЛЕД ПРОЈЕКТНИХ ЗАЈМОВА'!D$4:D$4)</f>
        <v>0</v>
      </c>
      <c r="E116" s="4">
        <f>IF(A116=0,0,+'ПРЕГЛЕД ПРОЈЕКТНИХ ЗАЈМОВА'!A$6:A$6)</f>
        <v>0</v>
      </c>
      <c r="F116" s="4">
        <f>IF($A116=0,0,+VLOOKUP($A116,'ПРЕГЛЕД ДОНАЦИЈА'!$A$10:$N$24,3,FALSE))</f>
        <v>0</v>
      </c>
      <c r="G116" s="4">
        <f>IF($A116=0,0,+VLOOKUP($A116,'ПРЕГЛЕД ДОНАЦИЈА'!$A$10:$N$24,4,FALSE))</f>
        <v>0</v>
      </c>
      <c r="H116" s="4">
        <f>IF($A116=0,0,IF($A116=$A115,0,+VLOOKUP($A116,'ПРЕГЛЕД ДОНАЦИЈА'!$A$10:$N$24,5,FALSE)))</f>
        <v>0</v>
      </c>
      <c r="I116" s="4">
        <f>IF($A116=0,0,IF($A116=$A115,0,+VLOOKUP($A116,'ПРЕГЛЕД ДОНАЦИЈА'!$A$10:$N$24,6,FALSE)))</f>
        <v>0</v>
      </c>
      <c r="J116" s="4">
        <f>IF($A116=0,0,+VLOOKUP($A116,'ПРЕГЛЕД ДОНАЦИЈА'!$A$10:$N$24,7,FALSE))</f>
        <v>0</v>
      </c>
      <c r="K116" s="95" t="s">
        <v>655</v>
      </c>
      <c r="L116" s="74">
        <f>IF(A116=0,0,+VLOOKUP($A116,'ПРЕГЛЕД ДОНАЦИЈА'!$A$10:$N$24,COLUMN('ПРЕГЛЕД ДОНАЦИЈА'!H:H),FALSE))</f>
        <v>0</v>
      </c>
    </row>
    <row r="117" spans="1:12" x14ac:dyDescent="0.2">
      <c r="A117" s="4">
        <f t="shared" si="16"/>
        <v>0</v>
      </c>
      <c r="B117" s="4">
        <f t="shared" ref="B117:B123" si="23">+IF(A117&gt;0,+B116+1,0)</f>
        <v>0</v>
      </c>
      <c r="C117" s="75">
        <f>IF(A117=0,0,'ПРЕГЛЕД ПРОЈЕКТНИХ ЗАЈМОВА'!A$4:A$4)</f>
        <v>0</v>
      </c>
      <c r="D117" s="75">
        <f>IF(A117=0,0,'ПРЕГЛЕД ПРОЈЕКТНИХ ЗАЈМОВА'!D$4:D$4)</f>
        <v>0</v>
      </c>
      <c r="E117" s="4">
        <f>IF(A117=0,0,+'ПРЕГЛЕД ПРОЈЕКТНИХ ЗАЈМОВА'!A$6:A$6)</f>
        <v>0</v>
      </c>
      <c r="F117" s="4">
        <f>IF($A117=0,0,+VLOOKUP($A117,'ПРЕГЛЕД ДОНАЦИЈА'!$A$10:$N$24,3,FALSE))</f>
        <v>0</v>
      </c>
      <c r="G117" s="4">
        <f>IF($A117=0,0,+VLOOKUP($A117,'ПРЕГЛЕД ДОНАЦИЈА'!$A$10:$N$24,4,FALSE))</f>
        <v>0</v>
      </c>
      <c r="H117" s="4">
        <f>IF($A117=0,0,IF($A117=$A116,0,+VLOOKUP($A117,'ПРЕГЛЕД ДОНАЦИЈА'!$A$10:$N$24,5,FALSE)))</f>
        <v>0</v>
      </c>
      <c r="I117" s="4">
        <f>IF($A117=0,0,IF($A117=$A116,0,+VLOOKUP($A117,'ПРЕГЛЕД ДОНАЦИЈА'!$A$10:$N$24,6,FALSE)))</f>
        <v>0</v>
      </c>
      <c r="J117" s="4">
        <f>IF($A117=0,0,+VLOOKUP($A117,'ПРЕГЛЕД ДОНАЦИЈА'!$A$10:$N$24,7,FALSE))</f>
        <v>0</v>
      </c>
      <c r="K117" s="110" t="s">
        <v>761</v>
      </c>
      <c r="L117" s="74">
        <f>IF(A117=0,0,+VLOOKUP($A117,'ПРЕГЛЕД ДОНАЦИЈА'!$A$10:$N$24,COLUMN('ПРЕГЛЕД ДОНАЦИЈА'!I:I),FALSE))</f>
        <v>0</v>
      </c>
    </row>
    <row r="118" spans="1:12" x14ac:dyDescent="0.2">
      <c r="A118" s="4">
        <f t="shared" si="16"/>
        <v>0</v>
      </c>
      <c r="B118" s="4">
        <f t="shared" si="23"/>
        <v>0</v>
      </c>
      <c r="C118" s="75">
        <f>IF(A118=0,0,'ПРЕГЛЕД ПРОЈЕКТНИХ ЗАЈМОВА'!A$4:A$4)</f>
        <v>0</v>
      </c>
      <c r="D118" s="75">
        <f>IF(A118=0,0,'ПРЕГЛЕД ПРОЈЕКТНИХ ЗАЈМОВА'!D$4:D$4)</f>
        <v>0</v>
      </c>
      <c r="E118" s="4">
        <f>IF(A118=0,0,+'ПРЕГЛЕД ПРОЈЕКТНИХ ЗАЈМОВА'!A$6:A$6)</f>
        <v>0</v>
      </c>
      <c r="F118" s="4">
        <f>IF($A118=0,0,+VLOOKUP($A118,'ПРЕГЛЕД ДОНАЦИЈА'!$A$10:$N$24,3,FALSE))</f>
        <v>0</v>
      </c>
      <c r="G118" s="4">
        <f>IF($A118=0,0,+VLOOKUP($A118,'ПРЕГЛЕД ДОНАЦИЈА'!$A$10:$N$24,4,FALSE))</f>
        <v>0</v>
      </c>
      <c r="H118" s="4">
        <f>IF($A118=0,0,IF($A118=$A117,0,+VLOOKUP($A118,'ПРЕГЛЕД ДОНАЦИЈА'!$A$10:$N$24,5,FALSE)))</f>
        <v>0</v>
      </c>
      <c r="I118" s="4">
        <f>IF($A118=0,0,IF($A118=$A117,0,+VLOOKUP($A118,'ПРЕГЛЕД ДОНАЦИЈА'!$A$10:$N$24,6,FALSE)))</f>
        <v>0</v>
      </c>
      <c r="J118" s="4">
        <f>IF($A118=0,0,+VLOOKUP($A118,'ПРЕГЛЕД ДОНАЦИЈА'!$A$10:$N$24,7,FALSE))</f>
        <v>0</v>
      </c>
      <c r="K118" s="96" t="s">
        <v>806</v>
      </c>
      <c r="L118" s="74">
        <f>IF(A118=0,0,+VLOOKUP($A118,'ПРЕГЛЕД ДОНАЦИЈА'!$A$10:$N$24,COLUMN('ПРЕГЛЕД ДОНАЦИЈА'!J:J),FALSE))</f>
        <v>0</v>
      </c>
    </row>
    <row r="119" spans="1:12" x14ac:dyDescent="0.2">
      <c r="A119" s="4">
        <f t="shared" ref="A119" si="24">+A117</f>
        <v>0</v>
      </c>
      <c r="B119" s="4">
        <f t="shared" si="23"/>
        <v>0</v>
      </c>
      <c r="C119" s="75">
        <f>IF(A119=0,0,'ПРЕГЛЕД ПРОЈЕКТНИХ ЗАЈМОВА'!A$4:A$4)</f>
        <v>0</v>
      </c>
      <c r="D119" s="75">
        <f>IF(A119=0,0,'ПРЕГЛЕД ПРОЈЕКТНИХ ЗАЈМОВА'!D$4:D$4)</f>
        <v>0</v>
      </c>
      <c r="E119" s="4">
        <f>IF(A119=0,0,+'ПРЕГЛЕД ПРОЈЕКТНИХ ЗАЈМОВА'!A$6:A$6)</f>
        <v>0</v>
      </c>
      <c r="F119" s="4">
        <f>IF($A119=0,0,+VLOOKUP($A119,'ПРЕГЛЕД ДОНАЦИЈА'!$A$10:$N$24,3,FALSE))</f>
        <v>0</v>
      </c>
      <c r="G119" s="4">
        <f>IF($A119=0,0,+VLOOKUP($A119,'ПРЕГЛЕД ДОНАЦИЈА'!$A$10:$N$24,4,FALSE))</f>
        <v>0</v>
      </c>
      <c r="H119" s="4">
        <f>IF($A119=0,0,IF($A119=$A118,0,+VLOOKUP($A119,'ПРЕГЛЕД ДОНАЦИЈА'!$A$10:$N$24,5,FALSE)))</f>
        <v>0</v>
      </c>
      <c r="I119" s="4">
        <f>IF($A119=0,0,IF($A119=$A118,0,+VLOOKUP($A119,'ПРЕГЛЕД ДОНАЦИЈА'!$A$10:$N$24,6,FALSE)))</f>
        <v>0</v>
      </c>
      <c r="J119" s="4">
        <f>IF($A119=0,0,+VLOOKUP($A119,'ПРЕГЛЕД ДОНАЦИЈА'!$A$10:$N$24,7,FALSE))</f>
        <v>0</v>
      </c>
      <c r="K119" s="95" t="s">
        <v>813</v>
      </c>
      <c r="L119" s="74">
        <f>IF(A119=0,0,+VLOOKUP($A119,'ПРЕГЛЕД ДОНАЦИЈА'!$A$10:$N$24,COLUMN('ПРЕГЛЕД ДОНАЦИЈА'!K:K),FALSE))</f>
        <v>0</v>
      </c>
    </row>
    <row r="120" spans="1:12" x14ac:dyDescent="0.2">
      <c r="A120" s="4">
        <f t="shared" si="16"/>
        <v>0</v>
      </c>
      <c r="B120" s="4">
        <f t="shared" si="23"/>
        <v>0</v>
      </c>
      <c r="C120" s="75">
        <f>IF(A120=0,0,'ПРЕГЛЕД ПРОЈЕКТНИХ ЗАЈМОВА'!A$4:A$4)</f>
        <v>0</v>
      </c>
      <c r="D120" s="75">
        <f>IF(A120=0,0,'ПРЕГЛЕД ПРОЈЕКТНИХ ЗАЈМОВА'!D$4:D$4)</f>
        <v>0</v>
      </c>
      <c r="E120" s="4">
        <f>IF(A120=0,0,+'ПРЕГЛЕД ПРОЈЕКТНИХ ЗАЈМОВА'!A$6:A$6)</f>
        <v>0</v>
      </c>
      <c r="F120" s="4">
        <f>IF($A120=0,0,+VLOOKUP($A120,'ПРЕГЛЕД ДОНАЦИЈА'!$A$10:$N$24,3,FALSE))</f>
        <v>0</v>
      </c>
      <c r="G120" s="4">
        <f>IF($A120=0,0,+VLOOKUP($A120,'ПРЕГЛЕД ДОНАЦИЈА'!$A$10:$N$24,4,FALSE))</f>
        <v>0</v>
      </c>
      <c r="H120" s="4">
        <f>IF($A120=0,0,IF($A120=$A119,0,+VLOOKUP($A120,'ПРЕГЛЕД ДОНАЦИЈА'!$A$10:$N$24,5,FALSE)))</f>
        <v>0</v>
      </c>
      <c r="I120" s="4">
        <f>IF($A120=0,0,IF($A120=$A119,0,+VLOOKUP($A120,'ПРЕГЛЕД ДОНАЦИЈА'!$A$10:$N$24,6,FALSE)))</f>
        <v>0</v>
      </c>
      <c r="J120" s="4">
        <f>IF($A120=0,0,+VLOOKUP($A120,'ПРЕГЛЕД ДОНАЦИЈА'!$A$10:$N$24,7,FALSE))</f>
        <v>0</v>
      </c>
      <c r="K120" s="76">
        <v>2023</v>
      </c>
      <c r="L120" s="74">
        <f>IF(A120=0,0,+VLOOKUP($A120,'ПРЕГЛЕД ДОНАЦИЈА'!$A$10:$N$24,COLUMN('ПРЕГЛЕД ДОНАЦИЈА'!L:L),FALSE))</f>
        <v>0</v>
      </c>
    </row>
    <row r="121" spans="1:12" x14ac:dyDescent="0.2">
      <c r="A121" s="4">
        <f t="shared" si="16"/>
        <v>0</v>
      </c>
      <c r="B121" s="4">
        <f t="shared" si="23"/>
        <v>0</v>
      </c>
      <c r="C121" s="75">
        <f>IF(A121=0,0,'ПРЕГЛЕД ПРОЈЕКТНИХ ЗАЈМОВА'!A$4:A$4)</f>
        <v>0</v>
      </c>
      <c r="D121" s="75">
        <f>IF(A121=0,0,'ПРЕГЛЕД ПРОЈЕКТНИХ ЗАЈМОВА'!D$4:D$4)</f>
        <v>0</v>
      </c>
      <c r="E121" s="4">
        <f>IF(A121=0,0,+'ПРЕГЛЕД ПРОЈЕКТНИХ ЗАЈМОВА'!A$6:A$6)</f>
        <v>0</v>
      </c>
      <c r="F121" s="4">
        <f>IF($A121=0,0,+VLOOKUP($A121,'ПРЕГЛЕД ДОНАЦИЈА'!$A$10:$N$24,3,FALSE))</f>
        <v>0</v>
      </c>
      <c r="G121" s="4">
        <f>IF($A121=0,0,+VLOOKUP($A121,'ПРЕГЛЕД ДОНАЦИЈА'!$A$10:$N$24,4,FALSE))</f>
        <v>0</v>
      </c>
      <c r="H121" s="4">
        <f>IF($A121=0,0,IF($A121=$A120,0,+VLOOKUP($A121,'ПРЕГЛЕД ДОНАЦИЈА'!$A$10:$N$24,5,FALSE)))</f>
        <v>0</v>
      </c>
      <c r="I121" s="4">
        <f>IF($A121=0,0,IF($A121=$A120,0,+VLOOKUP($A121,'ПРЕГЛЕД ДОНАЦИЈА'!$A$10:$N$24,6,FALSE)))</f>
        <v>0</v>
      </c>
      <c r="J121" s="4">
        <f>IF($A121=0,0,+VLOOKUP($A121,'ПРЕГЛЕД ДОНАЦИЈА'!$A$10:$N$24,7,FALSE))</f>
        <v>0</v>
      </c>
      <c r="K121" s="76">
        <v>2024</v>
      </c>
      <c r="L121" s="74">
        <f>IF(A121=0,0,+VLOOKUP($A121,'ПРЕГЛЕД ДОНАЦИЈА'!$A$10:$N$24,COLUMN('ПРЕГЛЕД ДОНАЦИЈА'!M:M),FALSE))</f>
        <v>0</v>
      </c>
    </row>
    <row r="122" spans="1:12" x14ac:dyDescent="0.2">
      <c r="A122" s="4">
        <f t="shared" si="16"/>
        <v>0</v>
      </c>
      <c r="B122" s="4">
        <f t="shared" si="23"/>
        <v>0</v>
      </c>
      <c r="C122" s="75">
        <f>IF(A122=0,0,'ПРЕГЛЕД ПРОЈЕКТНИХ ЗАЈМОВА'!A$4:A$4)</f>
        <v>0</v>
      </c>
      <c r="D122" s="75">
        <f>IF(A122=0,0,'ПРЕГЛЕД ПРОЈЕКТНИХ ЗАЈМОВА'!D$4:D$4)</f>
        <v>0</v>
      </c>
      <c r="E122" s="4">
        <f>IF(A122=0,0,+'ПРЕГЛЕД ПРОЈЕКТНИХ ЗАЈМОВА'!A$6:A$6)</f>
        <v>0</v>
      </c>
      <c r="F122" s="4">
        <f>IF($A122=0,0,+VLOOKUP($A122,'ПРЕГЛЕД ДОНАЦИЈА'!$A$10:$N$24,3,FALSE))</f>
        <v>0</v>
      </c>
      <c r="G122" s="4">
        <f>IF($A122=0,0,+VLOOKUP($A122,'ПРЕГЛЕД ДОНАЦИЈА'!$A$10:$N$24,4,FALSE))</f>
        <v>0</v>
      </c>
      <c r="H122" s="4">
        <f>IF($A122=0,0,IF($A122=$A121,0,+VLOOKUP($A122,'ПРЕГЛЕД ДОНАЦИЈА'!$A$10:$N$24,5,FALSE)))</f>
        <v>0</v>
      </c>
      <c r="I122" s="4">
        <f>IF($A122=0,0,IF($A122=$A121,0,+VLOOKUP($A122,'ПРЕГЛЕД ДОНАЦИЈА'!$A$10:$N$24,6,FALSE)))</f>
        <v>0</v>
      </c>
      <c r="J122" s="4">
        <f>IF($A122=0,0,+VLOOKUP($A122,'ПРЕГЛЕД ДОНАЦИЈА'!$A$10:$N$24,7,FALSE))</f>
        <v>0</v>
      </c>
      <c r="K122" s="76">
        <v>2025</v>
      </c>
      <c r="L122" s="74">
        <f>IF(A122=0,0,+VLOOKUP($A122,'ПРЕГЛЕД ДОНАЦИЈА'!$A$10:$N$24,COLUMN('ПРЕГЛЕД ДОНАЦИЈА'!N:N),FALSE))</f>
        <v>0</v>
      </c>
    </row>
    <row r="123" spans="1:12" x14ac:dyDescent="0.2">
      <c r="A123" s="4">
        <f t="shared" si="16"/>
        <v>0</v>
      </c>
      <c r="B123" s="4">
        <f t="shared" si="23"/>
        <v>0</v>
      </c>
      <c r="C123" s="75">
        <f>IF(A123=0,0,'ПРЕГЛЕД ПРОЈЕКТНИХ ЗАЈМОВА'!A$4:A$4)</f>
        <v>0</v>
      </c>
      <c r="D123" s="75">
        <f>IF(A123=0,0,'ПРЕГЛЕД ПРОЈЕКТНИХ ЗАЈМОВА'!D$4:D$4)</f>
        <v>0</v>
      </c>
      <c r="E123" s="4">
        <f>IF(A123=0,0,+'ПРЕГЛЕД ПРОЈЕКТНИХ ЗАЈМОВА'!A$6:A$6)</f>
        <v>0</v>
      </c>
      <c r="F123" s="4">
        <f>IF($A123=0,0,+VLOOKUP($A123,'ПРЕГЛЕД ДОНАЦИЈА'!$A$10:$N$24,3,FALSE))</f>
        <v>0</v>
      </c>
      <c r="G123" s="4">
        <f>IF($A123=0,0,+VLOOKUP($A123,'ПРЕГЛЕД ДОНАЦИЈА'!$A$10:$N$24,4,FALSE))</f>
        <v>0</v>
      </c>
      <c r="H123" s="4">
        <f>IF($A123=0,0,IF($A123=$A122,0,+VLOOKUP($A123,'ПРЕГЛЕД ДОНАЦИЈА'!$A$10:$N$24,5,FALSE)))</f>
        <v>0</v>
      </c>
      <c r="I123" s="4">
        <f>IF($A123=0,0,IF($A123=$A122,0,+VLOOKUP($A123,'ПРЕГЛЕД ДОНАЦИЈА'!$A$10:$N$24,6,FALSE)))</f>
        <v>0</v>
      </c>
      <c r="J123" s="4">
        <f>IF($A123=0,0,+VLOOKUP($A123,'ПРЕГЛЕД ДОНАЦИЈА'!$A$10:$N$24,7,FALSE))</f>
        <v>0</v>
      </c>
      <c r="K123" s="76" t="s">
        <v>812</v>
      </c>
      <c r="L123" s="74">
        <f>IF(A123=0,0,+VLOOKUP($A123,'ПРЕГЛЕД ДОНАЦИЈА'!$A$10:$P$24,COLUMN('ПРЕГЛЕД ДОНАЦИЈА'!O:O),FALSE))</f>
        <v>0</v>
      </c>
    </row>
  </sheetData>
  <autoFilter ref="A3:L123" xr:uid="{EA3B0504-EF16-4EE8-BD47-FD4B1B76A8AE}"/>
  <conditionalFormatting sqref="L8:L83">
    <cfRule type="expression" dxfId="33" priority="36" stopIfTrue="1">
      <formula>$L$1=111</formula>
    </cfRule>
  </conditionalFormatting>
  <conditionalFormatting sqref="L4:L7">
    <cfRule type="expression" dxfId="32" priority="33" stopIfTrue="1">
      <formula>$L$1=111</formula>
    </cfRule>
  </conditionalFormatting>
  <conditionalFormatting sqref="L12:L14 L18:L20 L24:L26 L54:L56 L72:L74 L28:L32 L34:L38 L42:L46 L48:L51 L60:L62 L66:L68 L76:L80 L82:L83">
    <cfRule type="expression" dxfId="31" priority="32" stopIfTrue="1">
      <formula>$L$1=111</formula>
    </cfRule>
  </conditionalFormatting>
  <conditionalFormatting sqref="L12:L15">
    <cfRule type="expression" dxfId="30" priority="31" stopIfTrue="1">
      <formula>$L$1=111</formula>
    </cfRule>
  </conditionalFormatting>
  <conditionalFormatting sqref="L20:L23">
    <cfRule type="expression" dxfId="29" priority="30" stopIfTrue="1">
      <formula>$L$1=111</formula>
    </cfRule>
  </conditionalFormatting>
  <conditionalFormatting sqref="L12:L15">
    <cfRule type="expression" dxfId="28" priority="29" stopIfTrue="1">
      <formula>$L$1=111</formula>
    </cfRule>
  </conditionalFormatting>
  <conditionalFormatting sqref="L20:L23">
    <cfRule type="expression" dxfId="27" priority="28" stopIfTrue="1">
      <formula>$L$1=111</formula>
    </cfRule>
  </conditionalFormatting>
  <conditionalFormatting sqref="L20:L23">
    <cfRule type="expression" dxfId="26" priority="27" stopIfTrue="1">
      <formula>$L$1=111</formula>
    </cfRule>
  </conditionalFormatting>
  <conditionalFormatting sqref="L28:L31">
    <cfRule type="expression" dxfId="25" priority="26" stopIfTrue="1">
      <formula>$L$1=111</formula>
    </cfRule>
  </conditionalFormatting>
  <conditionalFormatting sqref="L28:L31">
    <cfRule type="expression" dxfId="24" priority="25" stopIfTrue="1">
      <formula>$L$1=111</formula>
    </cfRule>
  </conditionalFormatting>
  <conditionalFormatting sqref="L36:L39">
    <cfRule type="expression" dxfId="23" priority="24" stopIfTrue="1">
      <formula>$L$1=111</formula>
    </cfRule>
  </conditionalFormatting>
  <conditionalFormatting sqref="L44:L47">
    <cfRule type="expression" dxfId="22" priority="23" stopIfTrue="1">
      <formula>$L$1=111</formula>
    </cfRule>
  </conditionalFormatting>
  <conditionalFormatting sqref="L44:L47">
    <cfRule type="expression" dxfId="21" priority="22" stopIfTrue="1">
      <formula>$L$1=111</formula>
    </cfRule>
  </conditionalFormatting>
  <conditionalFormatting sqref="L52:L55">
    <cfRule type="expression" dxfId="20" priority="21" stopIfTrue="1">
      <formula>$L$1=111</formula>
    </cfRule>
  </conditionalFormatting>
  <conditionalFormatting sqref="L60:L63">
    <cfRule type="expression" dxfId="19" priority="20" stopIfTrue="1">
      <formula>$L$1=111</formula>
    </cfRule>
  </conditionalFormatting>
  <conditionalFormatting sqref="L60:L63">
    <cfRule type="expression" dxfId="18" priority="19" stopIfTrue="1">
      <formula>$L$1=111</formula>
    </cfRule>
  </conditionalFormatting>
  <conditionalFormatting sqref="L68:L71">
    <cfRule type="expression" dxfId="17" priority="18" stopIfTrue="1">
      <formula>$L$1=111</formula>
    </cfRule>
  </conditionalFormatting>
  <conditionalFormatting sqref="L76:L79">
    <cfRule type="expression" dxfId="16" priority="17" stopIfTrue="1">
      <formula>$L$1=111</formula>
    </cfRule>
  </conditionalFormatting>
  <conditionalFormatting sqref="L76:L79">
    <cfRule type="expression" dxfId="15" priority="16" stopIfTrue="1">
      <formula>$L$1=111</formula>
    </cfRule>
  </conditionalFormatting>
  <conditionalFormatting sqref="L84:L107">
    <cfRule type="expression" dxfId="14" priority="15" stopIfTrue="1">
      <formula>$L$1=111</formula>
    </cfRule>
  </conditionalFormatting>
  <conditionalFormatting sqref="L96:L98 L84:L86 L90:L92 L100:L104 L106:L107">
    <cfRule type="expression" dxfId="13" priority="14" stopIfTrue="1">
      <formula>$L$1=111</formula>
    </cfRule>
  </conditionalFormatting>
  <conditionalFormatting sqref="L84:L87">
    <cfRule type="expression" dxfId="12" priority="13" stopIfTrue="1">
      <formula>$L$1=111</formula>
    </cfRule>
  </conditionalFormatting>
  <conditionalFormatting sqref="L84:L87">
    <cfRule type="expression" dxfId="11" priority="12" stopIfTrue="1">
      <formula>$L$1=111</formula>
    </cfRule>
  </conditionalFormatting>
  <conditionalFormatting sqref="L92:L95">
    <cfRule type="expression" dxfId="10" priority="11" stopIfTrue="1">
      <formula>$L$1=111</formula>
    </cfRule>
  </conditionalFormatting>
  <conditionalFormatting sqref="L100:L103">
    <cfRule type="expression" dxfId="9" priority="10" stopIfTrue="1">
      <formula>$L$1=111</formula>
    </cfRule>
  </conditionalFormatting>
  <conditionalFormatting sqref="L100:L103">
    <cfRule type="expression" dxfId="8" priority="9" stopIfTrue="1">
      <formula>$L$1=111</formula>
    </cfRule>
  </conditionalFormatting>
  <conditionalFormatting sqref="L108:L115">
    <cfRule type="expression" dxfId="7" priority="8" stopIfTrue="1">
      <formula>$L$1=111</formula>
    </cfRule>
  </conditionalFormatting>
  <conditionalFormatting sqref="L108:L112 L114:L115">
    <cfRule type="expression" dxfId="6" priority="7" stopIfTrue="1">
      <formula>$L$1=111</formula>
    </cfRule>
  </conditionalFormatting>
  <conditionalFormatting sqref="L108:L111">
    <cfRule type="expression" dxfId="5" priority="6" stopIfTrue="1">
      <formula>$L$1=111</formula>
    </cfRule>
  </conditionalFormatting>
  <conditionalFormatting sqref="L108:L111">
    <cfRule type="expression" dxfId="4" priority="5" stopIfTrue="1">
      <formula>$L$1=111</formula>
    </cfRule>
  </conditionalFormatting>
  <conditionalFormatting sqref="L116:L123">
    <cfRule type="expression" dxfId="3" priority="4" stopIfTrue="1">
      <formula>$L$1=111</formula>
    </cfRule>
  </conditionalFormatting>
  <conditionalFormatting sqref="L116:L120 L122:L123">
    <cfRule type="expression" dxfId="2" priority="3" stopIfTrue="1">
      <formula>$L$1=111</formula>
    </cfRule>
  </conditionalFormatting>
  <conditionalFormatting sqref="L116:L119">
    <cfRule type="expression" dxfId="1" priority="2" stopIfTrue="1">
      <formula>$L$1=111</formula>
    </cfRule>
  </conditionalFormatting>
  <conditionalFormatting sqref="L116:L119">
    <cfRule type="expression" dxfId="0" priority="1" stopIfTrue="1">
      <formula>$L$1=111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9"/>
  <sheetViews>
    <sheetView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C8" sqref="C8"/>
    </sheetView>
  </sheetViews>
  <sheetFormatPr defaultRowHeight="12.75" x14ac:dyDescent="0.2"/>
  <cols>
    <col min="1" max="1" width="12.85546875" style="7" customWidth="1"/>
    <col min="2" max="2" width="11.5703125" style="7" customWidth="1"/>
    <col min="3" max="3" width="29.5703125" style="7" customWidth="1"/>
    <col min="4" max="4" width="21" style="7" customWidth="1"/>
    <col min="5" max="5" width="19" style="7" customWidth="1"/>
    <col min="6" max="6" width="21" style="7" customWidth="1"/>
    <col min="7" max="7" width="20.7109375" style="7" customWidth="1"/>
    <col min="8" max="8" width="18.85546875" style="7" customWidth="1"/>
    <col min="9" max="9" width="18.7109375" style="7" customWidth="1"/>
    <col min="10" max="10" width="16.140625" style="7" hidden="1" customWidth="1"/>
    <col min="11" max="13" width="16.140625" style="7" customWidth="1"/>
    <col min="14" max="16384" width="9.140625" style="7"/>
  </cols>
  <sheetData>
    <row r="1" spans="1:26" ht="18.75" thickBot="1" x14ac:dyDescent="0.25">
      <c r="C1" s="139" t="s">
        <v>0</v>
      </c>
      <c r="D1" s="140"/>
      <c r="E1" s="141"/>
    </row>
    <row r="2" spans="1:26" ht="13.5" thickBot="1" x14ac:dyDescent="0.25"/>
    <row r="3" spans="1:26" ht="16.5" thickBot="1" x14ac:dyDescent="0.3">
      <c r="A3" s="6"/>
      <c r="B3" s="6"/>
      <c r="C3" s="9" t="s">
        <v>5</v>
      </c>
      <c r="D3" s="6"/>
      <c r="E3" s="6"/>
      <c r="F3" s="3"/>
      <c r="G3" s="3"/>
      <c r="H3" s="3"/>
      <c r="I3" s="3"/>
      <c r="J3" s="3"/>
      <c r="K3" s="2"/>
      <c r="L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2"/>
      <c r="K4" s="2"/>
      <c r="L4" s="2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6.5" customHeight="1" thickBot="1" x14ac:dyDescent="0.3">
      <c r="A5" s="5" t="s">
        <v>4</v>
      </c>
      <c r="B5" s="13">
        <f>'ПРЕГЛЕД ПРОЈЕКТНИХ ЗАЈМОВА'!$C$4</f>
        <v>0</v>
      </c>
      <c r="C5" s="142" t="e">
        <f>'ПРЕГЛЕД ПРОЈЕКТНИХ ЗАЈМОВА'!#REF!</f>
        <v>#REF!</v>
      </c>
      <c r="D5" s="143"/>
      <c r="E5" s="144"/>
      <c r="F5" s="6"/>
      <c r="G5" s="6"/>
      <c r="H5" s="10"/>
      <c r="I5" s="8"/>
      <c r="J5" s="8"/>
      <c r="K5" s="8"/>
      <c r="L5" s="8"/>
      <c r="O5" s="8"/>
      <c r="P5" s="8"/>
      <c r="Q5" s="8"/>
      <c r="R5" s="138"/>
      <c r="S5" s="138"/>
      <c r="T5" s="138"/>
      <c r="U5" s="138"/>
      <c r="V5" s="138"/>
      <c r="W5" s="138"/>
      <c r="X5" s="138"/>
      <c r="Y5" s="138"/>
      <c r="Z5" s="138"/>
    </row>
    <row r="6" spans="1:26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6" ht="36" x14ac:dyDescent="0.2">
      <c r="A7" s="17" t="s">
        <v>6</v>
      </c>
      <c r="B7" s="18" t="s">
        <v>8</v>
      </c>
      <c r="C7" s="18" t="s">
        <v>7</v>
      </c>
      <c r="D7" s="19" t="s">
        <v>9</v>
      </c>
      <c r="E7" s="19" t="s">
        <v>10</v>
      </c>
      <c r="F7" s="19" t="s">
        <v>11</v>
      </c>
      <c r="G7" s="19" t="s">
        <v>12</v>
      </c>
      <c r="H7" s="19" t="s">
        <v>13</v>
      </c>
      <c r="I7" s="19" t="s">
        <v>1</v>
      </c>
      <c r="J7" s="14" t="s">
        <v>2</v>
      </c>
      <c r="K7" s="8"/>
      <c r="L7" s="8"/>
      <c r="M7" s="8"/>
    </row>
    <row r="8" spans="1:26" ht="24.95" customHeight="1" x14ac:dyDescent="0.2">
      <c r="A8" s="113">
        <f>+'ПРЕГЛЕД ПРОЈЕКТНИХ ЗАЈМОВА'!A6:C6</f>
        <v>0</v>
      </c>
      <c r="B8" s="11">
        <f>'ПРЕГЛЕД ПРОЈЕКТНИХ ЗАЈМОВА'!C11</f>
        <v>0</v>
      </c>
      <c r="C8" s="12" t="e">
        <f>'ПРЕГЛЕД ПРОЈЕКТНИХ ЗАЈМОВА'!#REF!</f>
        <v>#REF!</v>
      </c>
      <c r="D8" s="15"/>
      <c r="E8" s="15"/>
      <c r="F8" s="15"/>
      <c r="G8" s="15"/>
      <c r="H8" s="15"/>
      <c r="I8" s="16"/>
      <c r="J8" s="8" t="e">
        <f>'ПРЕГЛЕД ПРОЈЕКТНИХ ЗАЈМОВА'!#REF!</f>
        <v>#REF!</v>
      </c>
      <c r="K8" s="8"/>
      <c r="L8" s="8"/>
      <c r="M8" s="8"/>
    </row>
    <row r="9" spans="1:26" ht="24.95" customHeight="1" x14ac:dyDescent="0.2">
      <c r="A9" s="49" t="e">
        <f>'ПРЕГЛЕД ПРОЈЕКТНИХ ЗАЈМОВА'!#REF!</f>
        <v>#REF!</v>
      </c>
      <c r="B9" s="11">
        <f>'ПРЕГЛЕД ПРОЈЕКТНИХ ЗАЈМОВА'!C16</f>
        <v>0</v>
      </c>
      <c r="C9" s="12" t="e">
        <f>'ПРЕГЛЕД ПРОЈЕКТНИХ ЗАЈМОВА'!#REF!</f>
        <v>#REF!</v>
      </c>
      <c r="D9" s="15"/>
      <c r="E9" s="15"/>
      <c r="F9" s="15"/>
      <c r="G9" s="15"/>
      <c r="H9" s="15"/>
      <c r="I9" s="16"/>
      <c r="J9" s="8" t="e">
        <f>'ПРЕГЛЕД ПРОЈЕКТНИХ ЗАЈМОВА'!#REF!</f>
        <v>#REF!</v>
      </c>
      <c r="K9" s="8"/>
      <c r="L9" s="8"/>
      <c r="M9" s="8"/>
    </row>
  </sheetData>
  <sheetProtection formatColumns="0" formatRows="0"/>
  <mergeCells count="4">
    <mergeCell ref="R5:S5"/>
    <mergeCell ref="T5:Z5"/>
    <mergeCell ref="C1:E1"/>
    <mergeCell ref="C5:E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"/>
  <sheetViews>
    <sheetView workbookViewId="0"/>
  </sheetViews>
  <sheetFormatPr defaultRowHeight="12.75" x14ac:dyDescent="0.2"/>
  <sheetData>
    <row r="1" spans="1:1" x14ac:dyDescent="0.2">
      <c r="A1" s="4" t="s">
        <v>14</v>
      </c>
    </row>
    <row r="2" spans="1:1" x14ac:dyDescent="0.2">
      <c r="A2" s="4" t="s">
        <v>15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18"/>
  <sheetViews>
    <sheetView workbookViewId="0">
      <selection activeCell="B17" sqref="B17"/>
    </sheetView>
  </sheetViews>
  <sheetFormatPr defaultRowHeight="15" x14ac:dyDescent="0.25"/>
  <cols>
    <col min="1" max="1" width="9.140625" style="1"/>
    <col min="2" max="2" width="63.42578125" style="1" customWidth="1"/>
    <col min="3" max="16384" width="9.140625" style="1"/>
  </cols>
  <sheetData>
    <row r="1" spans="1:3" ht="15.75" thickBot="1" x14ac:dyDescent="0.3"/>
    <row r="2" spans="1:3" x14ac:dyDescent="0.25">
      <c r="A2" s="44" t="s">
        <v>372</v>
      </c>
      <c r="B2" s="44" t="s">
        <v>373</v>
      </c>
    </row>
    <row r="3" spans="1:3" x14ac:dyDescent="0.25">
      <c r="A3" s="45">
        <v>1</v>
      </c>
      <c r="B3" s="46" t="s">
        <v>314</v>
      </c>
    </row>
    <row r="4" spans="1:3" x14ac:dyDescent="0.25">
      <c r="A4" s="45">
        <v>4</v>
      </c>
      <c r="B4" s="47" t="s">
        <v>374</v>
      </c>
      <c r="C4" s="47"/>
    </row>
    <row r="5" spans="1:3" x14ac:dyDescent="0.25">
      <c r="A5" s="45">
        <f>+A4+1</f>
        <v>5</v>
      </c>
      <c r="B5" s="46" t="s">
        <v>375</v>
      </c>
    </row>
    <row r="6" spans="1:3" x14ac:dyDescent="0.25">
      <c r="A6" s="45">
        <f t="shared" ref="A6:A16" si="0">+A5+1</f>
        <v>6</v>
      </c>
      <c r="B6" s="48" t="s">
        <v>376</v>
      </c>
    </row>
    <row r="7" spans="1:3" x14ac:dyDescent="0.25">
      <c r="A7" s="45">
        <f t="shared" si="0"/>
        <v>7</v>
      </c>
      <c r="B7" s="46" t="s">
        <v>377</v>
      </c>
    </row>
    <row r="8" spans="1:3" x14ac:dyDescent="0.25">
      <c r="A8" s="45">
        <f t="shared" si="0"/>
        <v>8</v>
      </c>
      <c r="B8" s="46" t="s">
        <v>378</v>
      </c>
    </row>
    <row r="9" spans="1:3" x14ac:dyDescent="0.25">
      <c r="A9" s="45">
        <f t="shared" si="0"/>
        <v>9</v>
      </c>
      <c r="B9" s="46" t="s">
        <v>379</v>
      </c>
    </row>
    <row r="10" spans="1:3" x14ac:dyDescent="0.25">
      <c r="A10" s="45">
        <f t="shared" si="0"/>
        <v>10</v>
      </c>
      <c r="B10" s="46" t="s">
        <v>380</v>
      </c>
    </row>
    <row r="11" spans="1:3" x14ac:dyDescent="0.25">
      <c r="A11" s="45">
        <f t="shared" si="0"/>
        <v>11</v>
      </c>
      <c r="B11" s="46" t="s">
        <v>381</v>
      </c>
    </row>
    <row r="12" spans="1:3" ht="28.5" x14ac:dyDescent="0.25">
      <c r="A12" s="45">
        <f t="shared" si="0"/>
        <v>12</v>
      </c>
      <c r="B12" s="46" t="s">
        <v>382</v>
      </c>
    </row>
    <row r="13" spans="1:3" x14ac:dyDescent="0.25">
      <c r="A13" s="45">
        <f t="shared" si="0"/>
        <v>13</v>
      </c>
      <c r="B13" s="47" t="s">
        <v>383</v>
      </c>
      <c r="C13" s="47"/>
    </row>
    <row r="14" spans="1:3" ht="16.5" customHeight="1" x14ac:dyDescent="0.25">
      <c r="A14" s="45">
        <f t="shared" si="0"/>
        <v>14</v>
      </c>
      <c r="B14" s="46" t="s">
        <v>384</v>
      </c>
    </row>
    <row r="15" spans="1:3" x14ac:dyDescent="0.25">
      <c r="A15" s="45">
        <f t="shared" si="0"/>
        <v>15</v>
      </c>
      <c r="B15" s="46" t="s">
        <v>385</v>
      </c>
    </row>
    <row r="16" spans="1:3" x14ac:dyDescent="0.25">
      <c r="A16" s="45">
        <f t="shared" si="0"/>
        <v>16</v>
      </c>
      <c r="B16" s="46" t="s">
        <v>386</v>
      </c>
    </row>
    <row r="17" spans="1:2" x14ac:dyDescent="0.25">
      <c r="A17" s="91">
        <v>56</v>
      </c>
      <c r="B17" s="46" t="s">
        <v>650</v>
      </c>
    </row>
    <row r="18" spans="1:2" x14ac:dyDescent="0.25">
      <c r="A18" s="1" t="s">
        <v>3</v>
      </c>
    </row>
  </sheetData>
  <conditionalFormatting sqref="B14:B16">
    <cfRule type="cellIs" dxfId="38" priority="4" stopIfTrue="1" operator="equal">
      <formula>"Неисправан конто прихода!"</formula>
    </cfRule>
  </conditionalFormatting>
  <conditionalFormatting sqref="C13">
    <cfRule type="cellIs" dxfId="37" priority="3" stopIfTrue="1" operator="equal">
      <formula>"Неисправан конто прихода!"</formula>
    </cfRule>
  </conditionalFormatting>
  <conditionalFormatting sqref="B13">
    <cfRule type="cellIs" dxfId="36" priority="2" stopIfTrue="1" operator="equal">
      <formula>"Неисправан конто прихода!"</formula>
    </cfRule>
  </conditionalFormatting>
  <conditionalFormatting sqref="B17">
    <cfRule type="cellIs" dxfId="35" priority="1" stopIfTrue="1" operator="equal">
      <formula>"Неисправан конто прихода!"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331"/>
  <sheetViews>
    <sheetView zoomScale="80" zoomScaleNormal="80" workbookViewId="0"/>
  </sheetViews>
  <sheetFormatPr defaultRowHeight="23.25" x14ac:dyDescent="0.35"/>
  <cols>
    <col min="1" max="1" width="9.140625" style="20"/>
    <col min="2" max="2" width="68.140625" style="20" customWidth="1"/>
    <col min="3" max="4" width="9.140625" style="20"/>
    <col min="5" max="5" width="69.7109375" style="20" customWidth="1"/>
    <col min="6" max="10" width="9.140625" style="20"/>
    <col min="11" max="11" width="67" style="20" customWidth="1"/>
    <col min="12" max="16384" width="9.140625" style="20"/>
  </cols>
  <sheetData>
    <row r="1" spans="1:11" ht="23.25" customHeight="1" x14ac:dyDescent="0.35"/>
    <row r="2" spans="1:11" x14ac:dyDescent="0.35">
      <c r="B2" s="21" t="s">
        <v>16</v>
      </c>
      <c r="E2" s="22" t="s">
        <v>17</v>
      </c>
      <c r="J2" s="22" t="s">
        <v>18</v>
      </c>
    </row>
    <row r="4" spans="1:11" x14ac:dyDescent="0.35">
      <c r="A4" s="23">
        <v>4111</v>
      </c>
      <c r="B4" s="24" t="s">
        <v>19</v>
      </c>
      <c r="D4" s="25">
        <v>4111</v>
      </c>
      <c r="E4" s="24" t="s">
        <v>19</v>
      </c>
      <c r="F4" s="20" t="str">
        <f>+IF(A4=D4,"",1)</f>
        <v/>
      </c>
      <c r="G4" s="20" t="str">
        <f>+IF(B4=E4,"",1)</f>
        <v/>
      </c>
      <c r="H4" s="20">
        <f t="shared" ref="H4:H67" si="0">+IF(A4-J4=0,0,1111)</f>
        <v>0</v>
      </c>
      <c r="I4" s="20">
        <f t="shared" ref="I4:I67" si="1">+IF(B4=K4,0,1111)</f>
        <v>0</v>
      </c>
      <c r="J4" s="20">
        <v>4111</v>
      </c>
      <c r="K4" s="20" t="s">
        <v>19</v>
      </c>
    </row>
    <row r="5" spans="1:11" ht="46.5" x14ac:dyDescent="0.35">
      <c r="A5" s="23">
        <v>4121</v>
      </c>
      <c r="B5" s="24" t="s">
        <v>20</v>
      </c>
      <c r="D5" s="25">
        <v>4121</v>
      </c>
      <c r="E5" s="24" t="s">
        <v>20</v>
      </c>
      <c r="F5" s="20" t="str">
        <f t="shared" ref="F5:G68" si="2">+IF(A5=D5,"",1)</f>
        <v/>
      </c>
      <c r="G5" s="20" t="str">
        <f t="shared" si="2"/>
        <v/>
      </c>
      <c r="H5" s="20">
        <f t="shared" si="0"/>
        <v>0</v>
      </c>
      <c r="I5" s="20">
        <f t="shared" si="1"/>
        <v>0</v>
      </c>
      <c r="J5" s="20">
        <v>4121</v>
      </c>
      <c r="K5" s="20" t="s">
        <v>20</v>
      </c>
    </row>
    <row r="6" spans="1:11" x14ac:dyDescent="0.35">
      <c r="A6" s="23">
        <v>4122</v>
      </c>
      <c r="B6" s="24" t="s">
        <v>21</v>
      </c>
      <c r="D6" s="25">
        <v>4122</v>
      </c>
      <c r="E6" s="24" t="s">
        <v>21</v>
      </c>
      <c r="F6" s="20" t="str">
        <f t="shared" si="2"/>
        <v/>
      </c>
      <c r="G6" s="20" t="str">
        <f t="shared" si="2"/>
        <v/>
      </c>
      <c r="H6" s="20">
        <f t="shared" si="0"/>
        <v>0</v>
      </c>
      <c r="I6" s="20">
        <f t="shared" si="1"/>
        <v>0</v>
      </c>
      <c r="J6" s="20">
        <v>4122</v>
      </c>
      <c r="K6" s="20" t="s">
        <v>21</v>
      </c>
    </row>
    <row r="7" spans="1:11" x14ac:dyDescent="0.35">
      <c r="A7" s="23">
        <v>4123</v>
      </c>
      <c r="B7" s="24" t="s">
        <v>22</v>
      </c>
      <c r="D7" s="25">
        <v>4123</v>
      </c>
      <c r="E7" s="24" t="s">
        <v>22</v>
      </c>
      <c r="F7" s="20" t="str">
        <f t="shared" si="2"/>
        <v/>
      </c>
      <c r="G7" s="20" t="str">
        <f t="shared" si="2"/>
        <v/>
      </c>
      <c r="H7" s="20">
        <f t="shared" si="0"/>
        <v>0</v>
      </c>
      <c r="I7" s="20">
        <f t="shared" si="1"/>
        <v>0</v>
      </c>
      <c r="J7" s="20">
        <v>4123</v>
      </c>
      <c r="K7" s="20" t="s">
        <v>22</v>
      </c>
    </row>
    <row r="8" spans="1:11" x14ac:dyDescent="0.35">
      <c r="A8" s="23">
        <v>4131</v>
      </c>
      <c r="B8" s="24" t="s">
        <v>23</v>
      </c>
      <c r="D8" s="25">
        <v>4131</v>
      </c>
      <c r="E8" s="24" t="s">
        <v>23</v>
      </c>
      <c r="F8" s="20" t="str">
        <f t="shared" si="2"/>
        <v/>
      </c>
      <c r="G8" s="20" t="str">
        <f t="shared" si="2"/>
        <v/>
      </c>
      <c r="H8" s="20">
        <f t="shared" si="0"/>
        <v>0</v>
      </c>
      <c r="I8" s="20">
        <f t="shared" si="1"/>
        <v>0</v>
      </c>
      <c r="J8" s="20">
        <v>4131</v>
      </c>
      <c r="K8" s="20" t="s">
        <v>23</v>
      </c>
    </row>
    <row r="9" spans="1:11" ht="46.5" x14ac:dyDescent="0.35">
      <c r="A9" s="23">
        <v>4141</v>
      </c>
      <c r="B9" s="24" t="s">
        <v>24</v>
      </c>
      <c r="D9" s="25">
        <v>4141</v>
      </c>
      <c r="E9" s="24" t="s">
        <v>24</v>
      </c>
      <c r="F9" s="20" t="str">
        <f t="shared" si="2"/>
        <v/>
      </c>
      <c r="G9" s="20" t="str">
        <f t="shared" si="2"/>
        <v/>
      </c>
      <c r="H9" s="20">
        <f t="shared" si="0"/>
        <v>0</v>
      </c>
      <c r="I9" s="20">
        <f t="shared" si="1"/>
        <v>0</v>
      </c>
      <c r="J9" s="20">
        <v>4141</v>
      </c>
      <c r="K9" s="20" t="s">
        <v>24</v>
      </c>
    </row>
    <row r="10" spans="1:11" x14ac:dyDescent="0.35">
      <c r="A10" s="23">
        <v>4142</v>
      </c>
      <c r="B10" s="24" t="s">
        <v>25</v>
      </c>
      <c r="D10" s="25">
        <v>4142</v>
      </c>
      <c r="E10" s="24" t="s">
        <v>25</v>
      </c>
      <c r="F10" s="20" t="str">
        <f t="shared" si="2"/>
        <v/>
      </c>
      <c r="G10" s="20" t="str">
        <f t="shared" si="2"/>
        <v/>
      </c>
      <c r="H10" s="20">
        <f t="shared" si="0"/>
        <v>0</v>
      </c>
      <c r="I10" s="20">
        <f t="shared" si="1"/>
        <v>0</v>
      </c>
      <c r="J10" s="20">
        <v>4142</v>
      </c>
      <c r="K10" s="20" t="s">
        <v>25</v>
      </c>
    </row>
    <row r="11" spans="1:11" x14ac:dyDescent="0.35">
      <c r="A11" s="23">
        <v>4143</v>
      </c>
      <c r="B11" s="24" t="s">
        <v>26</v>
      </c>
      <c r="D11" s="25">
        <v>4143</v>
      </c>
      <c r="E11" s="24" t="s">
        <v>26</v>
      </c>
      <c r="F11" s="20" t="str">
        <f t="shared" si="2"/>
        <v/>
      </c>
      <c r="G11" s="20" t="str">
        <f t="shared" si="2"/>
        <v/>
      </c>
      <c r="H11" s="20">
        <f t="shared" si="0"/>
        <v>0</v>
      </c>
      <c r="I11" s="20">
        <f t="shared" si="1"/>
        <v>0</v>
      </c>
      <c r="J11" s="20">
        <v>4143</v>
      </c>
      <c r="K11" s="20" t="s">
        <v>26</v>
      </c>
    </row>
    <row r="12" spans="1:11" ht="29.25" customHeight="1" x14ac:dyDescent="0.35">
      <c r="A12" s="23">
        <v>4144</v>
      </c>
      <c r="B12" s="24" t="s">
        <v>27</v>
      </c>
      <c r="D12" s="25">
        <v>4144</v>
      </c>
      <c r="E12" s="24" t="s">
        <v>27</v>
      </c>
      <c r="F12" s="20" t="str">
        <f t="shared" si="2"/>
        <v/>
      </c>
      <c r="G12" s="20" t="str">
        <f t="shared" si="2"/>
        <v/>
      </c>
      <c r="H12" s="20">
        <f t="shared" si="0"/>
        <v>0</v>
      </c>
      <c r="I12" s="20">
        <f t="shared" si="1"/>
        <v>1111</v>
      </c>
      <c r="J12" s="20">
        <v>4144</v>
      </c>
      <c r="K12" s="26" t="s">
        <v>28</v>
      </c>
    </row>
    <row r="13" spans="1:11" x14ac:dyDescent="0.35">
      <c r="A13" s="23">
        <v>4151</v>
      </c>
      <c r="B13" s="24" t="s">
        <v>29</v>
      </c>
      <c r="D13" s="25">
        <v>4151</v>
      </c>
      <c r="E13" s="24" t="s">
        <v>29</v>
      </c>
      <c r="F13" s="20" t="str">
        <f t="shared" si="2"/>
        <v/>
      </c>
      <c r="G13" s="20" t="str">
        <f t="shared" si="2"/>
        <v/>
      </c>
      <c r="H13" s="20">
        <f t="shared" si="0"/>
        <v>0</v>
      </c>
      <c r="I13" s="20">
        <f t="shared" si="1"/>
        <v>0</v>
      </c>
      <c r="J13" s="20">
        <v>4151</v>
      </c>
      <c r="K13" s="20" t="s">
        <v>29</v>
      </c>
    </row>
    <row r="14" spans="1:11" ht="46.5" x14ac:dyDescent="0.35">
      <c r="A14" s="23">
        <v>4161</v>
      </c>
      <c r="B14" s="24" t="s">
        <v>30</v>
      </c>
      <c r="D14" s="25">
        <v>4161</v>
      </c>
      <c r="E14" s="24" t="s">
        <v>30</v>
      </c>
      <c r="F14" s="20" t="str">
        <f t="shared" si="2"/>
        <v/>
      </c>
      <c r="G14" s="20" t="str">
        <f t="shared" si="2"/>
        <v/>
      </c>
      <c r="H14" s="20">
        <f t="shared" si="0"/>
        <v>0</v>
      </c>
      <c r="I14" s="20">
        <f t="shared" si="1"/>
        <v>0</v>
      </c>
      <c r="J14" s="20">
        <v>4161</v>
      </c>
      <c r="K14" s="20" t="s">
        <v>30</v>
      </c>
    </row>
    <row r="15" spans="1:11" x14ac:dyDescent="0.35">
      <c r="A15" s="23">
        <v>4171</v>
      </c>
      <c r="B15" s="24" t="s">
        <v>31</v>
      </c>
      <c r="D15" s="25">
        <v>4171</v>
      </c>
      <c r="E15" s="24" t="s">
        <v>31</v>
      </c>
      <c r="F15" s="20" t="str">
        <f t="shared" si="2"/>
        <v/>
      </c>
      <c r="G15" s="20" t="str">
        <f t="shared" si="2"/>
        <v/>
      </c>
      <c r="H15" s="20">
        <f t="shared" si="0"/>
        <v>0</v>
      </c>
      <c r="I15" s="20">
        <f t="shared" si="1"/>
        <v>0</v>
      </c>
      <c r="J15" s="20">
        <v>4171</v>
      </c>
      <c r="K15" s="20" t="s">
        <v>31</v>
      </c>
    </row>
    <row r="16" spans="1:11" x14ac:dyDescent="0.35">
      <c r="A16" s="27">
        <v>4181</v>
      </c>
      <c r="B16" s="24" t="s">
        <v>32</v>
      </c>
      <c r="D16" s="25">
        <v>4181</v>
      </c>
      <c r="E16" s="24" t="s">
        <v>32</v>
      </c>
      <c r="F16" s="20" t="str">
        <f t="shared" si="2"/>
        <v/>
      </c>
      <c r="G16" s="20" t="str">
        <f t="shared" si="2"/>
        <v/>
      </c>
      <c r="H16" s="20">
        <f t="shared" si="0"/>
        <v>0</v>
      </c>
      <c r="I16" s="20">
        <f t="shared" si="1"/>
        <v>0</v>
      </c>
      <c r="J16" s="20">
        <v>4181</v>
      </c>
      <c r="K16" s="20" t="s">
        <v>32</v>
      </c>
    </row>
    <row r="17" spans="1:11" ht="46.5" x14ac:dyDescent="0.35">
      <c r="A17" s="23">
        <v>4211</v>
      </c>
      <c r="B17" s="24" t="s">
        <v>33</v>
      </c>
      <c r="D17" s="25">
        <v>4211</v>
      </c>
      <c r="E17" s="24" t="s">
        <v>33</v>
      </c>
      <c r="F17" s="20" t="str">
        <f t="shared" si="2"/>
        <v/>
      </c>
      <c r="G17" s="20" t="str">
        <f t="shared" si="2"/>
        <v/>
      </c>
      <c r="H17" s="20">
        <f t="shared" si="0"/>
        <v>0</v>
      </c>
      <c r="I17" s="20">
        <f t="shared" si="1"/>
        <v>0</v>
      </c>
      <c r="J17" s="20">
        <v>4211</v>
      </c>
      <c r="K17" s="20" t="s">
        <v>33</v>
      </c>
    </row>
    <row r="18" spans="1:11" x14ac:dyDescent="0.35">
      <c r="A18" s="23">
        <v>4212</v>
      </c>
      <c r="B18" s="24" t="s">
        <v>34</v>
      </c>
      <c r="D18" s="25">
        <v>4212</v>
      </c>
      <c r="E18" s="24" t="s">
        <v>34</v>
      </c>
      <c r="F18" s="20" t="str">
        <f t="shared" si="2"/>
        <v/>
      </c>
      <c r="G18" s="20" t="str">
        <f t="shared" si="2"/>
        <v/>
      </c>
      <c r="H18" s="20">
        <f t="shared" si="0"/>
        <v>0</v>
      </c>
      <c r="I18" s="20">
        <f t="shared" si="1"/>
        <v>0</v>
      </c>
      <c r="J18" s="20">
        <v>4212</v>
      </c>
      <c r="K18" s="20" t="s">
        <v>34</v>
      </c>
    </row>
    <row r="19" spans="1:11" x14ac:dyDescent="0.35">
      <c r="A19" s="23">
        <v>4213</v>
      </c>
      <c r="B19" s="24" t="s">
        <v>35</v>
      </c>
      <c r="D19" s="25">
        <v>4213</v>
      </c>
      <c r="E19" s="24" t="s">
        <v>35</v>
      </c>
      <c r="F19" s="20" t="str">
        <f t="shared" si="2"/>
        <v/>
      </c>
      <c r="G19" s="20" t="str">
        <f t="shared" si="2"/>
        <v/>
      </c>
      <c r="H19" s="20">
        <f t="shared" si="0"/>
        <v>0</v>
      </c>
      <c r="I19" s="20">
        <f t="shared" si="1"/>
        <v>0</v>
      </c>
      <c r="J19" s="20">
        <v>4213</v>
      </c>
      <c r="K19" s="20" t="s">
        <v>35</v>
      </c>
    </row>
    <row r="20" spans="1:11" x14ac:dyDescent="0.35">
      <c r="A20" s="23">
        <v>4214</v>
      </c>
      <c r="B20" s="24" t="s">
        <v>36</v>
      </c>
      <c r="D20" s="25">
        <v>4214</v>
      </c>
      <c r="E20" s="24" t="s">
        <v>36</v>
      </c>
      <c r="F20" s="20" t="str">
        <f t="shared" si="2"/>
        <v/>
      </c>
      <c r="G20" s="20" t="str">
        <f t="shared" si="2"/>
        <v/>
      </c>
      <c r="H20" s="20">
        <f t="shared" si="0"/>
        <v>0</v>
      </c>
      <c r="I20" s="20">
        <f t="shared" si="1"/>
        <v>0</v>
      </c>
      <c r="J20" s="20">
        <v>4214</v>
      </c>
      <c r="K20" s="20" t="s">
        <v>36</v>
      </c>
    </row>
    <row r="21" spans="1:11" x14ac:dyDescent="0.35">
      <c r="A21" s="23">
        <v>4215</v>
      </c>
      <c r="B21" s="24" t="s">
        <v>37</v>
      </c>
      <c r="D21" s="25">
        <v>4215</v>
      </c>
      <c r="E21" s="24" t="s">
        <v>37</v>
      </c>
      <c r="F21" s="20" t="str">
        <f t="shared" si="2"/>
        <v/>
      </c>
      <c r="G21" s="20" t="str">
        <f t="shared" si="2"/>
        <v/>
      </c>
      <c r="H21" s="20">
        <f t="shared" si="0"/>
        <v>0</v>
      </c>
      <c r="I21" s="20">
        <f t="shared" si="1"/>
        <v>0</v>
      </c>
      <c r="J21" s="20">
        <v>4215</v>
      </c>
      <c r="K21" s="20" t="s">
        <v>37</v>
      </c>
    </row>
    <row r="22" spans="1:11" x14ac:dyDescent="0.35">
      <c r="A22" s="23">
        <v>4216</v>
      </c>
      <c r="B22" s="24" t="s">
        <v>38</v>
      </c>
      <c r="D22" s="25">
        <v>4216</v>
      </c>
      <c r="E22" s="24" t="s">
        <v>38</v>
      </c>
      <c r="F22" s="20" t="str">
        <f t="shared" si="2"/>
        <v/>
      </c>
      <c r="G22" s="20" t="str">
        <f t="shared" si="2"/>
        <v/>
      </c>
      <c r="H22" s="20">
        <f t="shared" si="0"/>
        <v>0</v>
      </c>
      <c r="I22" s="20">
        <f t="shared" si="1"/>
        <v>0</v>
      </c>
      <c r="J22" s="20">
        <v>4216</v>
      </c>
      <c r="K22" s="20" t="s">
        <v>38</v>
      </c>
    </row>
    <row r="23" spans="1:11" x14ac:dyDescent="0.35">
      <c r="A23" s="27">
        <v>4219</v>
      </c>
      <c r="B23" s="24" t="s">
        <v>39</v>
      </c>
      <c r="D23" s="25">
        <v>4219</v>
      </c>
      <c r="E23" s="24" t="s">
        <v>39</v>
      </c>
      <c r="F23" s="20" t="str">
        <f t="shared" si="2"/>
        <v/>
      </c>
      <c r="G23" s="20" t="str">
        <f t="shared" si="2"/>
        <v/>
      </c>
      <c r="H23" s="20">
        <f t="shared" si="0"/>
        <v>0</v>
      </c>
      <c r="I23" s="20">
        <f t="shared" si="1"/>
        <v>0</v>
      </c>
      <c r="J23" s="20">
        <v>4219</v>
      </c>
      <c r="K23" s="20" t="s">
        <v>39</v>
      </c>
    </row>
    <row r="24" spans="1:11" x14ac:dyDescent="0.35">
      <c r="A24" s="23">
        <v>4221</v>
      </c>
      <c r="B24" s="24" t="s">
        <v>40</v>
      </c>
      <c r="D24" s="25">
        <v>4221</v>
      </c>
      <c r="E24" s="24" t="s">
        <v>40</v>
      </c>
      <c r="F24" s="20" t="str">
        <f t="shared" si="2"/>
        <v/>
      </c>
      <c r="G24" s="20" t="str">
        <f t="shared" si="2"/>
        <v/>
      </c>
      <c r="H24" s="20">
        <f t="shared" si="0"/>
        <v>0</v>
      </c>
      <c r="I24" s="20">
        <f t="shared" si="1"/>
        <v>0</v>
      </c>
      <c r="J24" s="20">
        <v>4221</v>
      </c>
      <c r="K24" s="20" t="s">
        <v>40</v>
      </c>
    </row>
    <row r="25" spans="1:11" ht="46.5" x14ac:dyDescent="0.35">
      <c r="A25" s="23">
        <v>4222</v>
      </c>
      <c r="B25" s="24" t="s">
        <v>41</v>
      </c>
      <c r="D25" s="25">
        <v>4222</v>
      </c>
      <c r="E25" s="24" t="s">
        <v>41</v>
      </c>
      <c r="F25" s="20" t="str">
        <f t="shared" si="2"/>
        <v/>
      </c>
      <c r="G25" s="20" t="str">
        <f t="shared" si="2"/>
        <v/>
      </c>
      <c r="H25" s="20">
        <f t="shared" si="0"/>
        <v>0</v>
      </c>
      <c r="I25" s="20">
        <f t="shared" si="1"/>
        <v>0</v>
      </c>
      <c r="J25" s="20">
        <v>4222</v>
      </c>
      <c r="K25" s="20" t="s">
        <v>41</v>
      </c>
    </row>
    <row r="26" spans="1:11" ht="46.5" x14ac:dyDescent="0.35">
      <c r="A26" s="23">
        <v>4223</v>
      </c>
      <c r="B26" s="24" t="s">
        <v>42</v>
      </c>
      <c r="D26" s="25">
        <v>4223</v>
      </c>
      <c r="E26" s="24" t="s">
        <v>42</v>
      </c>
      <c r="F26" s="20" t="str">
        <f t="shared" si="2"/>
        <v/>
      </c>
      <c r="G26" s="20" t="str">
        <f t="shared" si="2"/>
        <v/>
      </c>
      <c r="H26" s="20">
        <f t="shared" si="0"/>
        <v>0</v>
      </c>
      <c r="I26" s="20">
        <f t="shared" si="1"/>
        <v>0</v>
      </c>
      <c r="J26" s="20">
        <v>4223</v>
      </c>
      <c r="K26" s="20" t="s">
        <v>42</v>
      </c>
    </row>
    <row r="27" spans="1:11" x14ac:dyDescent="0.35">
      <c r="A27" s="27">
        <v>4224</v>
      </c>
      <c r="B27" s="24" t="s">
        <v>43</v>
      </c>
      <c r="D27" s="25">
        <v>4224</v>
      </c>
      <c r="E27" s="24" t="s">
        <v>43</v>
      </c>
      <c r="F27" s="20" t="str">
        <f t="shared" si="2"/>
        <v/>
      </c>
      <c r="G27" s="20" t="str">
        <f t="shared" si="2"/>
        <v/>
      </c>
      <c r="H27" s="20">
        <f t="shared" si="0"/>
        <v>0</v>
      </c>
      <c r="I27" s="20">
        <f t="shared" si="1"/>
        <v>1111</v>
      </c>
      <c r="J27" s="20">
        <v>4224</v>
      </c>
      <c r="K27" s="20" t="s">
        <v>44</v>
      </c>
    </row>
    <row r="28" spans="1:11" x14ac:dyDescent="0.35">
      <c r="A28" s="23">
        <v>4229</v>
      </c>
      <c r="B28" s="24" t="s">
        <v>45</v>
      </c>
      <c r="D28" s="25">
        <v>4229</v>
      </c>
      <c r="E28" s="24" t="s">
        <v>45</v>
      </c>
      <c r="F28" s="20" t="str">
        <f t="shared" si="2"/>
        <v/>
      </c>
      <c r="G28" s="20" t="str">
        <f t="shared" si="2"/>
        <v/>
      </c>
      <c r="H28" s="20">
        <f t="shared" si="0"/>
        <v>0</v>
      </c>
      <c r="I28" s="20">
        <f t="shared" si="1"/>
        <v>0</v>
      </c>
      <c r="J28" s="20">
        <v>4229</v>
      </c>
      <c r="K28" s="20" t="s">
        <v>45</v>
      </c>
    </row>
    <row r="29" spans="1:11" x14ac:dyDescent="0.35">
      <c r="A29" s="23">
        <v>4231</v>
      </c>
      <c r="B29" s="24" t="s">
        <v>46</v>
      </c>
      <c r="D29" s="25">
        <v>4231</v>
      </c>
      <c r="E29" s="24" t="s">
        <v>46</v>
      </c>
      <c r="F29" s="20" t="str">
        <f t="shared" si="2"/>
        <v/>
      </c>
      <c r="G29" s="20" t="str">
        <f t="shared" si="2"/>
        <v/>
      </c>
      <c r="H29" s="20">
        <f t="shared" si="0"/>
        <v>0</v>
      </c>
      <c r="I29" s="20">
        <f t="shared" si="1"/>
        <v>0</v>
      </c>
      <c r="J29" s="20">
        <v>4231</v>
      </c>
      <c r="K29" s="20" t="s">
        <v>46</v>
      </c>
    </row>
    <row r="30" spans="1:11" x14ac:dyDescent="0.35">
      <c r="A30" s="23">
        <v>4232</v>
      </c>
      <c r="B30" s="24" t="s">
        <v>47</v>
      </c>
      <c r="D30" s="25">
        <v>4232</v>
      </c>
      <c r="E30" s="24" t="s">
        <v>47</v>
      </c>
      <c r="F30" s="20" t="str">
        <f t="shared" si="2"/>
        <v/>
      </c>
      <c r="G30" s="20" t="str">
        <f t="shared" si="2"/>
        <v/>
      </c>
      <c r="H30" s="20">
        <f t="shared" si="0"/>
        <v>0</v>
      </c>
      <c r="I30" s="20">
        <f t="shared" si="1"/>
        <v>0</v>
      </c>
      <c r="J30" s="20">
        <v>4232</v>
      </c>
      <c r="K30" s="20" t="s">
        <v>47</v>
      </c>
    </row>
    <row r="31" spans="1:11" ht="46.5" x14ac:dyDescent="0.35">
      <c r="A31" s="23">
        <v>4233</v>
      </c>
      <c r="B31" s="24" t="s">
        <v>48</v>
      </c>
      <c r="D31" s="25">
        <v>4233</v>
      </c>
      <c r="E31" s="24" t="s">
        <v>48</v>
      </c>
      <c r="F31" s="20" t="str">
        <f t="shared" si="2"/>
        <v/>
      </c>
      <c r="G31" s="20" t="str">
        <f t="shared" si="2"/>
        <v/>
      </c>
      <c r="H31" s="20">
        <f t="shared" si="0"/>
        <v>0</v>
      </c>
      <c r="I31" s="20">
        <f t="shared" si="1"/>
        <v>0</v>
      </c>
      <c r="J31" s="20">
        <v>4233</v>
      </c>
      <c r="K31" s="20" t="s">
        <v>48</v>
      </c>
    </row>
    <row r="32" spans="1:11" x14ac:dyDescent="0.35">
      <c r="A32" s="23">
        <v>4234</v>
      </c>
      <c r="B32" s="24" t="s">
        <v>49</v>
      </c>
      <c r="D32" s="25">
        <v>4234</v>
      </c>
      <c r="E32" s="24" t="s">
        <v>49</v>
      </c>
      <c r="F32" s="20" t="str">
        <f t="shared" si="2"/>
        <v/>
      </c>
      <c r="G32" s="20" t="str">
        <f t="shared" si="2"/>
        <v/>
      </c>
      <c r="H32" s="20">
        <f t="shared" si="0"/>
        <v>0</v>
      </c>
      <c r="I32" s="20">
        <f t="shared" si="1"/>
        <v>0</v>
      </c>
      <c r="J32" s="20">
        <v>4234</v>
      </c>
      <c r="K32" s="20" t="s">
        <v>49</v>
      </c>
    </row>
    <row r="33" spans="1:11" x14ac:dyDescent="0.35">
      <c r="A33" s="23">
        <v>4235</v>
      </c>
      <c r="B33" s="24" t="s">
        <v>50</v>
      </c>
      <c r="D33" s="25">
        <v>4235</v>
      </c>
      <c r="E33" s="24" t="s">
        <v>50</v>
      </c>
      <c r="F33" s="20" t="str">
        <f t="shared" si="2"/>
        <v/>
      </c>
      <c r="G33" s="20" t="str">
        <f t="shared" si="2"/>
        <v/>
      </c>
      <c r="H33" s="20">
        <f t="shared" si="0"/>
        <v>0</v>
      </c>
      <c r="I33" s="20">
        <f t="shared" si="1"/>
        <v>0</v>
      </c>
      <c r="J33" s="20">
        <v>4235</v>
      </c>
      <c r="K33" s="20" t="s">
        <v>50</v>
      </c>
    </row>
    <row r="34" spans="1:11" x14ac:dyDescent="0.35">
      <c r="A34" s="23">
        <v>4236</v>
      </c>
      <c r="B34" s="24" t="s">
        <v>51</v>
      </c>
      <c r="D34" s="25">
        <v>4236</v>
      </c>
      <c r="E34" s="24" t="s">
        <v>51</v>
      </c>
      <c r="F34" s="20" t="str">
        <f t="shared" si="2"/>
        <v/>
      </c>
      <c r="G34" s="20" t="str">
        <f t="shared" si="2"/>
        <v/>
      </c>
      <c r="H34" s="20">
        <f t="shared" si="0"/>
        <v>0</v>
      </c>
      <c r="I34" s="20">
        <f t="shared" si="1"/>
        <v>0</v>
      </c>
      <c r="J34" s="20">
        <v>4236</v>
      </c>
      <c r="K34" s="20" t="s">
        <v>51</v>
      </c>
    </row>
    <row r="35" spans="1:11" x14ac:dyDescent="0.35">
      <c r="A35" s="23">
        <v>4237</v>
      </c>
      <c r="B35" s="24" t="s">
        <v>52</v>
      </c>
      <c r="D35" s="25">
        <v>4237</v>
      </c>
      <c r="E35" s="24" t="s">
        <v>52</v>
      </c>
      <c r="F35" s="20" t="str">
        <f t="shared" si="2"/>
        <v/>
      </c>
      <c r="G35" s="20" t="str">
        <f t="shared" si="2"/>
        <v/>
      </c>
      <c r="H35" s="20">
        <f t="shared" si="0"/>
        <v>0</v>
      </c>
      <c r="I35" s="20">
        <f t="shared" si="1"/>
        <v>0</v>
      </c>
      <c r="J35" s="20">
        <v>4237</v>
      </c>
      <c r="K35" s="20" t="s">
        <v>52</v>
      </c>
    </row>
    <row r="36" spans="1:11" x14ac:dyDescent="0.35">
      <c r="A36" s="23">
        <v>4239</v>
      </c>
      <c r="B36" s="24" t="s">
        <v>53</v>
      </c>
      <c r="D36" s="25">
        <v>4239</v>
      </c>
      <c r="E36" s="24" t="s">
        <v>53</v>
      </c>
      <c r="F36" s="20" t="str">
        <f t="shared" si="2"/>
        <v/>
      </c>
      <c r="G36" s="20" t="str">
        <f t="shared" si="2"/>
        <v/>
      </c>
      <c r="H36" s="20">
        <f t="shared" si="0"/>
        <v>0</v>
      </c>
      <c r="I36" s="20">
        <f t="shared" si="1"/>
        <v>0</v>
      </c>
      <c r="J36" s="20">
        <v>4239</v>
      </c>
      <c r="K36" s="20" t="s">
        <v>53</v>
      </c>
    </row>
    <row r="37" spans="1:11" x14ac:dyDescent="0.35">
      <c r="A37" s="23">
        <v>4241</v>
      </c>
      <c r="B37" s="24" t="s">
        <v>54</v>
      </c>
      <c r="D37" s="25">
        <v>4241</v>
      </c>
      <c r="E37" s="24" t="s">
        <v>54</v>
      </c>
      <c r="F37" s="20" t="str">
        <f t="shared" si="2"/>
        <v/>
      </c>
      <c r="G37" s="20" t="str">
        <f t="shared" si="2"/>
        <v/>
      </c>
      <c r="H37" s="20">
        <f t="shared" si="0"/>
        <v>0</v>
      </c>
      <c r="I37" s="20">
        <f t="shared" si="1"/>
        <v>0</v>
      </c>
      <c r="J37" s="20">
        <v>4241</v>
      </c>
      <c r="K37" s="20" t="s">
        <v>54</v>
      </c>
    </row>
    <row r="38" spans="1:11" x14ac:dyDescent="0.35">
      <c r="A38" s="23">
        <v>4242</v>
      </c>
      <c r="B38" s="24" t="s">
        <v>55</v>
      </c>
      <c r="D38" s="25">
        <v>4242</v>
      </c>
      <c r="E38" s="24" t="s">
        <v>55</v>
      </c>
      <c r="F38" s="20" t="str">
        <f t="shared" si="2"/>
        <v/>
      </c>
      <c r="G38" s="20" t="str">
        <f t="shared" si="2"/>
        <v/>
      </c>
      <c r="H38" s="20">
        <f t="shared" si="0"/>
        <v>0</v>
      </c>
      <c r="I38" s="20">
        <f t="shared" si="1"/>
        <v>0</v>
      </c>
      <c r="J38" s="20">
        <v>4242</v>
      </c>
      <c r="K38" s="20" t="s">
        <v>55</v>
      </c>
    </row>
    <row r="39" spans="1:11" x14ac:dyDescent="0.35">
      <c r="A39" s="23">
        <v>4243</v>
      </c>
      <c r="B39" s="24" t="s">
        <v>56</v>
      </c>
      <c r="D39" s="25">
        <v>4243</v>
      </c>
      <c r="E39" s="24" t="s">
        <v>56</v>
      </c>
      <c r="F39" s="20" t="str">
        <f t="shared" si="2"/>
        <v/>
      </c>
      <c r="G39" s="20" t="str">
        <f t="shared" si="2"/>
        <v/>
      </c>
      <c r="H39" s="20">
        <f t="shared" si="0"/>
        <v>0</v>
      </c>
      <c r="I39" s="20">
        <f t="shared" si="1"/>
        <v>0</v>
      </c>
      <c r="J39" s="20">
        <v>4243</v>
      </c>
      <c r="K39" s="20" t="s">
        <v>56</v>
      </c>
    </row>
    <row r="40" spans="1:11" x14ac:dyDescent="0.35">
      <c r="A40" s="23">
        <v>4244</v>
      </c>
      <c r="B40" s="24" t="s">
        <v>57</v>
      </c>
      <c r="D40" s="25">
        <v>4244</v>
      </c>
      <c r="E40" s="24" t="s">
        <v>57</v>
      </c>
      <c r="F40" s="20" t="str">
        <f t="shared" si="2"/>
        <v/>
      </c>
      <c r="G40" s="20" t="str">
        <f t="shared" si="2"/>
        <v/>
      </c>
      <c r="H40" s="20">
        <f t="shared" si="0"/>
        <v>0</v>
      </c>
      <c r="I40" s="20">
        <f t="shared" si="1"/>
        <v>1111</v>
      </c>
      <c r="J40" s="20">
        <v>4244</v>
      </c>
      <c r="K40" s="20" t="s">
        <v>58</v>
      </c>
    </row>
    <row r="41" spans="1:11" ht="46.5" x14ac:dyDescent="0.35">
      <c r="A41" s="23">
        <v>4245</v>
      </c>
      <c r="B41" s="24" t="s">
        <v>59</v>
      </c>
      <c r="D41" s="25">
        <v>4245</v>
      </c>
      <c r="E41" s="24" t="s">
        <v>59</v>
      </c>
      <c r="F41" s="20" t="str">
        <f t="shared" si="2"/>
        <v/>
      </c>
      <c r="G41" s="20" t="str">
        <f t="shared" si="2"/>
        <v/>
      </c>
      <c r="H41" s="20">
        <f t="shared" si="0"/>
        <v>0</v>
      </c>
      <c r="I41" s="20">
        <f t="shared" si="1"/>
        <v>0</v>
      </c>
      <c r="J41" s="20">
        <v>4245</v>
      </c>
      <c r="K41" s="20" t="s">
        <v>59</v>
      </c>
    </row>
    <row r="42" spans="1:11" ht="46.5" x14ac:dyDescent="0.35">
      <c r="A42" s="23">
        <v>4246</v>
      </c>
      <c r="B42" s="24" t="s">
        <v>60</v>
      </c>
      <c r="D42" s="25">
        <v>4246</v>
      </c>
      <c r="E42" s="24" t="s">
        <v>60</v>
      </c>
      <c r="F42" s="20" t="str">
        <f t="shared" si="2"/>
        <v/>
      </c>
      <c r="G42" s="20" t="str">
        <f t="shared" si="2"/>
        <v/>
      </c>
      <c r="H42" s="20">
        <f t="shared" si="0"/>
        <v>0</v>
      </c>
      <c r="I42" s="20">
        <f t="shared" si="1"/>
        <v>0</v>
      </c>
      <c r="J42" s="20">
        <v>4246</v>
      </c>
      <c r="K42" s="20" t="s">
        <v>60</v>
      </c>
    </row>
    <row r="43" spans="1:11" x14ac:dyDescent="0.35">
      <c r="A43" s="23">
        <v>4249</v>
      </c>
      <c r="B43" s="24" t="s">
        <v>61</v>
      </c>
      <c r="D43" s="25">
        <v>4249</v>
      </c>
      <c r="E43" s="24" t="s">
        <v>61</v>
      </c>
      <c r="F43" s="20" t="str">
        <f t="shared" si="2"/>
        <v/>
      </c>
      <c r="G43" s="20" t="str">
        <f t="shared" si="2"/>
        <v/>
      </c>
      <c r="H43" s="20">
        <f t="shared" si="0"/>
        <v>0</v>
      </c>
      <c r="I43" s="20">
        <f t="shared" si="1"/>
        <v>0</v>
      </c>
      <c r="J43" s="20">
        <v>4249</v>
      </c>
      <c r="K43" s="20" t="s">
        <v>61</v>
      </c>
    </row>
    <row r="44" spans="1:11" ht="46.5" x14ac:dyDescent="0.35">
      <c r="A44" s="23">
        <v>4251</v>
      </c>
      <c r="B44" s="24" t="s">
        <v>62</v>
      </c>
      <c r="D44" s="25">
        <v>4251</v>
      </c>
      <c r="E44" s="24" t="s">
        <v>62</v>
      </c>
      <c r="F44" s="20" t="str">
        <f t="shared" si="2"/>
        <v/>
      </c>
      <c r="G44" s="20" t="str">
        <f t="shared" si="2"/>
        <v/>
      </c>
      <c r="H44" s="20">
        <f t="shared" si="0"/>
        <v>0</v>
      </c>
      <c r="I44" s="20">
        <f t="shared" si="1"/>
        <v>0</v>
      </c>
      <c r="J44" s="20">
        <v>4251</v>
      </c>
      <c r="K44" s="20" t="s">
        <v>62</v>
      </c>
    </row>
    <row r="45" spans="1:11" x14ac:dyDescent="0.35">
      <c r="A45" s="23">
        <v>4252</v>
      </c>
      <c r="B45" s="24" t="s">
        <v>63</v>
      </c>
      <c r="D45" s="25">
        <v>4252</v>
      </c>
      <c r="E45" s="24" t="s">
        <v>63</v>
      </c>
      <c r="F45" s="20" t="str">
        <f t="shared" si="2"/>
        <v/>
      </c>
      <c r="G45" s="20" t="str">
        <f t="shared" si="2"/>
        <v/>
      </c>
      <c r="H45" s="20">
        <f t="shared" si="0"/>
        <v>0</v>
      </c>
      <c r="I45" s="20">
        <f t="shared" si="1"/>
        <v>0</v>
      </c>
      <c r="J45" s="20">
        <v>4252</v>
      </c>
      <c r="K45" s="20" t="s">
        <v>63</v>
      </c>
    </row>
    <row r="46" spans="1:11" x14ac:dyDescent="0.35">
      <c r="A46" s="23">
        <v>4261</v>
      </c>
      <c r="B46" s="24" t="s">
        <v>64</v>
      </c>
      <c r="D46" s="25">
        <v>4261</v>
      </c>
      <c r="E46" s="24" t="s">
        <v>64</v>
      </c>
      <c r="F46" s="20" t="str">
        <f t="shared" si="2"/>
        <v/>
      </c>
      <c r="G46" s="20" t="str">
        <f t="shared" si="2"/>
        <v/>
      </c>
      <c r="H46" s="20">
        <f t="shared" si="0"/>
        <v>0</v>
      </c>
      <c r="I46" s="20">
        <f t="shared" si="1"/>
        <v>0</v>
      </c>
      <c r="J46" s="20">
        <v>4261</v>
      </c>
      <c r="K46" s="20" t="s">
        <v>64</v>
      </c>
    </row>
    <row r="47" spans="1:11" x14ac:dyDescent="0.35">
      <c r="A47" s="23">
        <v>4262</v>
      </c>
      <c r="B47" s="24" t="s">
        <v>65</v>
      </c>
      <c r="D47" s="25">
        <v>4262</v>
      </c>
      <c r="E47" s="24" t="s">
        <v>65</v>
      </c>
      <c r="F47" s="20" t="str">
        <f t="shared" si="2"/>
        <v/>
      </c>
      <c r="G47" s="20" t="str">
        <f t="shared" si="2"/>
        <v/>
      </c>
      <c r="H47" s="20">
        <f t="shared" si="0"/>
        <v>0</v>
      </c>
      <c r="I47" s="20">
        <f t="shared" si="1"/>
        <v>0</v>
      </c>
      <c r="J47" s="20">
        <v>4262</v>
      </c>
      <c r="K47" s="20" t="s">
        <v>65</v>
      </c>
    </row>
    <row r="48" spans="1:11" ht="46.5" x14ac:dyDescent="0.35">
      <c r="A48" s="23">
        <v>4263</v>
      </c>
      <c r="B48" s="24" t="s">
        <v>66</v>
      </c>
      <c r="D48" s="25">
        <v>4263</v>
      </c>
      <c r="E48" s="24" t="s">
        <v>66</v>
      </c>
      <c r="F48" s="20" t="str">
        <f t="shared" si="2"/>
        <v/>
      </c>
      <c r="G48" s="20" t="str">
        <f t="shared" si="2"/>
        <v/>
      </c>
      <c r="H48" s="20">
        <f t="shared" si="0"/>
        <v>0</v>
      </c>
      <c r="I48" s="20">
        <f t="shared" si="1"/>
        <v>1111</v>
      </c>
      <c r="J48" s="20">
        <v>4263</v>
      </c>
      <c r="K48" s="20" t="s">
        <v>67</v>
      </c>
    </row>
    <row r="49" spans="1:11" x14ac:dyDescent="0.35">
      <c r="A49" s="23">
        <v>4264</v>
      </c>
      <c r="B49" s="24" t="s">
        <v>68</v>
      </c>
      <c r="D49" s="25">
        <v>4264</v>
      </c>
      <c r="E49" s="24" t="s">
        <v>68</v>
      </c>
      <c r="F49" s="20" t="str">
        <f t="shared" si="2"/>
        <v/>
      </c>
      <c r="G49" s="20" t="str">
        <f t="shared" si="2"/>
        <v/>
      </c>
      <c r="H49" s="20">
        <f t="shared" si="0"/>
        <v>0</v>
      </c>
      <c r="I49" s="20">
        <f t="shared" si="1"/>
        <v>0</v>
      </c>
      <c r="J49" s="20">
        <v>4264</v>
      </c>
      <c r="K49" s="20" t="s">
        <v>68</v>
      </c>
    </row>
    <row r="50" spans="1:11" ht="46.5" x14ac:dyDescent="0.35">
      <c r="A50" s="23">
        <v>4265</v>
      </c>
      <c r="B50" s="24" t="s">
        <v>69</v>
      </c>
      <c r="D50" s="25">
        <v>4265</v>
      </c>
      <c r="E50" s="24" t="s">
        <v>69</v>
      </c>
      <c r="F50" s="20" t="str">
        <f t="shared" si="2"/>
        <v/>
      </c>
      <c r="G50" s="20" t="str">
        <f t="shared" si="2"/>
        <v/>
      </c>
      <c r="H50" s="20">
        <f t="shared" si="0"/>
        <v>0</v>
      </c>
      <c r="I50" s="20">
        <f t="shared" si="1"/>
        <v>0</v>
      </c>
      <c r="J50" s="20">
        <v>4265</v>
      </c>
      <c r="K50" s="20" t="s">
        <v>69</v>
      </c>
    </row>
    <row r="51" spans="1:11" x14ac:dyDescent="0.35">
      <c r="A51" s="23">
        <v>4266</v>
      </c>
      <c r="B51" s="24" t="s">
        <v>70</v>
      </c>
      <c r="D51" s="25">
        <v>4266</v>
      </c>
      <c r="E51" s="24" t="s">
        <v>70</v>
      </c>
      <c r="F51" s="20" t="str">
        <f t="shared" si="2"/>
        <v/>
      </c>
      <c r="G51" s="20" t="str">
        <f t="shared" si="2"/>
        <v/>
      </c>
      <c r="H51" s="20">
        <f t="shared" si="0"/>
        <v>0</v>
      </c>
      <c r="I51" s="20">
        <f t="shared" si="1"/>
        <v>0</v>
      </c>
      <c r="J51" s="20">
        <v>4266</v>
      </c>
      <c r="K51" s="20" t="s">
        <v>70</v>
      </c>
    </row>
    <row r="52" spans="1:11" x14ac:dyDescent="0.35">
      <c r="A52" s="23">
        <v>4267</v>
      </c>
      <c r="B52" s="24" t="s">
        <v>71</v>
      </c>
      <c r="D52" s="25">
        <v>4267</v>
      </c>
      <c r="E52" s="24" t="s">
        <v>71</v>
      </c>
      <c r="F52" s="20" t="str">
        <f t="shared" si="2"/>
        <v/>
      </c>
      <c r="G52" s="20" t="str">
        <f t="shared" si="2"/>
        <v/>
      </c>
      <c r="H52" s="20">
        <f t="shared" si="0"/>
        <v>0</v>
      </c>
      <c r="I52" s="20">
        <f t="shared" si="1"/>
        <v>0</v>
      </c>
      <c r="J52" s="20">
        <v>4267</v>
      </c>
      <c r="K52" s="20" t="s">
        <v>71</v>
      </c>
    </row>
    <row r="53" spans="1:11" ht="46.5" x14ac:dyDescent="0.35">
      <c r="A53" s="23">
        <v>4268</v>
      </c>
      <c r="B53" s="24" t="s">
        <v>72</v>
      </c>
      <c r="D53" s="25">
        <v>4268</v>
      </c>
      <c r="E53" s="24" t="s">
        <v>72</v>
      </c>
      <c r="F53" s="20" t="str">
        <f t="shared" si="2"/>
        <v/>
      </c>
      <c r="G53" s="20" t="str">
        <f t="shared" si="2"/>
        <v/>
      </c>
      <c r="H53" s="20">
        <f t="shared" si="0"/>
        <v>0</v>
      </c>
      <c r="I53" s="20">
        <f t="shared" si="1"/>
        <v>0</v>
      </c>
      <c r="J53" s="20">
        <v>4268</v>
      </c>
      <c r="K53" s="20" t="s">
        <v>72</v>
      </c>
    </row>
    <row r="54" spans="1:11" x14ac:dyDescent="0.35">
      <c r="A54" s="23">
        <v>4269</v>
      </c>
      <c r="B54" s="24" t="s">
        <v>73</v>
      </c>
      <c r="D54" s="25">
        <v>4269</v>
      </c>
      <c r="E54" s="24" t="s">
        <v>73</v>
      </c>
      <c r="F54" s="20" t="str">
        <f t="shared" si="2"/>
        <v/>
      </c>
      <c r="G54" s="20" t="str">
        <f t="shared" si="2"/>
        <v/>
      </c>
      <c r="H54" s="20">
        <f t="shared" si="0"/>
        <v>0</v>
      </c>
      <c r="I54" s="20">
        <f t="shared" si="1"/>
        <v>0</v>
      </c>
      <c r="J54" s="20">
        <v>4269</v>
      </c>
      <c r="K54" s="20" t="s">
        <v>73</v>
      </c>
    </row>
    <row r="55" spans="1:11" ht="46.5" x14ac:dyDescent="0.35">
      <c r="A55" s="23">
        <v>4311</v>
      </c>
      <c r="B55" s="24" t="s">
        <v>74</v>
      </c>
      <c r="D55" s="25">
        <v>4311</v>
      </c>
      <c r="E55" s="24" t="s">
        <v>74</v>
      </c>
      <c r="F55" s="20" t="str">
        <f t="shared" si="2"/>
        <v/>
      </c>
      <c r="G55" s="20" t="str">
        <f t="shared" si="2"/>
        <v/>
      </c>
      <c r="H55" s="20">
        <f t="shared" si="0"/>
        <v>0</v>
      </c>
      <c r="I55" s="20">
        <f t="shared" si="1"/>
        <v>0</v>
      </c>
      <c r="J55" s="20">
        <v>4311</v>
      </c>
      <c r="K55" s="20" t="s">
        <v>74</v>
      </c>
    </row>
    <row r="56" spans="1:11" x14ac:dyDescent="0.35">
      <c r="A56" s="23">
        <v>4312</v>
      </c>
      <c r="B56" s="24" t="s">
        <v>75</v>
      </c>
      <c r="D56" s="25">
        <v>4312</v>
      </c>
      <c r="E56" s="24" t="s">
        <v>75</v>
      </c>
      <c r="F56" s="20" t="str">
        <f t="shared" si="2"/>
        <v/>
      </c>
      <c r="G56" s="20" t="str">
        <f t="shared" si="2"/>
        <v/>
      </c>
      <c r="H56" s="20">
        <f t="shared" si="0"/>
        <v>0</v>
      </c>
      <c r="I56" s="20">
        <f t="shared" si="1"/>
        <v>0</v>
      </c>
      <c r="J56" s="20">
        <v>4312</v>
      </c>
      <c r="K56" s="20" t="s">
        <v>75</v>
      </c>
    </row>
    <row r="57" spans="1:11" x14ac:dyDescent="0.35">
      <c r="A57" s="23">
        <v>4313</v>
      </c>
      <c r="B57" s="24" t="s">
        <v>76</v>
      </c>
      <c r="D57" s="25">
        <v>4313</v>
      </c>
      <c r="E57" s="24" t="s">
        <v>76</v>
      </c>
      <c r="F57" s="20" t="str">
        <f t="shared" si="2"/>
        <v/>
      </c>
      <c r="G57" s="20" t="str">
        <f t="shared" si="2"/>
        <v/>
      </c>
      <c r="H57" s="20">
        <f t="shared" si="0"/>
        <v>0</v>
      </c>
      <c r="I57" s="20">
        <f t="shared" si="1"/>
        <v>0</v>
      </c>
      <c r="J57" s="20">
        <v>4313</v>
      </c>
      <c r="K57" s="20" t="s">
        <v>76</v>
      </c>
    </row>
    <row r="58" spans="1:11" x14ac:dyDescent="0.35">
      <c r="A58" s="27">
        <v>4321</v>
      </c>
      <c r="B58" s="24" t="s">
        <v>77</v>
      </c>
      <c r="D58" s="25">
        <v>4321</v>
      </c>
      <c r="E58" s="24" t="s">
        <v>77</v>
      </c>
      <c r="F58" s="20" t="str">
        <f t="shared" si="2"/>
        <v/>
      </c>
      <c r="G58" s="20" t="str">
        <f t="shared" si="2"/>
        <v/>
      </c>
      <c r="H58" s="20">
        <f t="shared" si="0"/>
        <v>0</v>
      </c>
      <c r="I58" s="20">
        <f t="shared" si="1"/>
        <v>0</v>
      </c>
      <c r="J58" s="20">
        <v>4321</v>
      </c>
      <c r="K58" s="20" t="s">
        <v>77</v>
      </c>
    </row>
    <row r="59" spans="1:11" x14ac:dyDescent="0.35">
      <c r="A59" s="23">
        <v>4331</v>
      </c>
      <c r="B59" s="24" t="s">
        <v>78</v>
      </c>
      <c r="D59" s="25">
        <v>4331</v>
      </c>
      <c r="E59" s="24" t="s">
        <v>78</v>
      </c>
      <c r="F59" s="20" t="str">
        <f t="shared" si="2"/>
        <v/>
      </c>
      <c r="G59" s="20" t="str">
        <f t="shared" si="2"/>
        <v/>
      </c>
      <c r="H59" s="20">
        <f t="shared" si="0"/>
        <v>0</v>
      </c>
      <c r="I59" s="20">
        <f t="shared" si="1"/>
        <v>0</v>
      </c>
      <c r="J59" s="20">
        <v>4331</v>
      </c>
      <c r="K59" s="20" t="s">
        <v>78</v>
      </c>
    </row>
    <row r="60" spans="1:11" x14ac:dyDescent="0.35">
      <c r="A60" s="23">
        <v>4341</v>
      </c>
      <c r="B60" s="24" t="s">
        <v>79</v>
      </c>
      <c r="D60" s="25">
        <v>4341</v>
      </c>
      <c r="E60" s="24" t="s">
        <v>79</v>
      </c>
      <c r="F60" s="20" t="str">
        <f t="shared" si="2"/>
        <v/>
      </c>
      <c r="G60" s="20" t="str">
        <f t="shared" si="2"/>
        <v/>
      </c>
      <c r="H60" s="20">
        <f t="shared" si="0"/>
        <v>0</v>
      </c>
      <c r="I60" s="20">
        <f t="shared" si="1"/>
        <v>0</v>
      </c>
      <c r="J60" s="20">
        <v>4341</v>
      </c>
      <c r="K60" s="20" t="s">
        <v>79</v>
      </c>
    </row>
    <row r="61" spans="1:11" x14ac:dyDescent="0.35">
      <c r="A61" s="23">
        <v>4342</v>
      </c>
      <c r="B61" s="24" t="s">
        <v>80</v>
      </c>
      <c r="D61" s="25">
        <v>4342</v>
      </c>
      <c r="E61" s="24" t="s">
        <v>80</v>
      </c>
      <c r="F61" s="20" t="str">
        <f t="shared" si="2"/>
        <v/>
      </c>
      <c r="G61" s="20" t="str">
        <f t="shared" si="2"/>
        <v/>
      </c>
      <c r="H61" s="20">
        <f t="shared" si="0"/>
        <v>0</v>
      </c>
      <c r="I61" s="20">
        <f t="shared" si="1"/>
        <v>0</v>
      </c>
      <c r="J61" s="20">
        <v>4342</v>
      </c>
      <c r="K61" s="20" t="s">
        <v>80</v>
      </c>
    </row>
    <row r="62" spans="1:11" x14ac:dyDescent="0.35">
      <c r="A62" s="23">
        <v>4343</v>
      </c>
      <c r="B62" s="24" t="s">
        <v>81</v>
      </c>
      <c r="D62" s="25">
        <v>4343</v>
      </c>
      <c r="E62" s="24" t="s">
        <v>81</v>
      </c>
      <c r="F62" s="20" t="str">
        <f t="shared" si="2"/>
        <v/>
      </c>
      <c r="G62" s="20" t="str">
        <f t="shared" si="2"/>
        <v/>
      </c>
      <c r="H62" s="20">
        <f t="shared" si="0"/>
        <v>0</v>
      </c>
      <c r="I62" s="20">
        <f t="shared" si="1"/>
        <v>0</v>
      </c>
      <c r="J62" s="20">
        <v>4343</v>
      </c>
      <c r="K62" s="20" t="s">
        <v>81</v>
      </c>
    </row>
    <row r="63" spans="1:11" x14ac:dyDescent="0.35">
      <c r="A63" s="27">
        <v>4351</v>
      </c>
      <c r="B63" s="24" t="s">
        <v>82</v>
      </c>
      <c r="D63" s="25">
        <v>4351</v>
      </c>
      <c r="E63" s="24" t="s">
        <v>82</v>
      </c>
      <c r="F63" s="20" t="str">
        <f t="shared" si="2"/>
        <v/>
      </c>
      <c r="G63" s="20" t="str">
        <f t="shared" si="2"/>
        <v/>
      </c>
      <c r="H63" s="20">
        <f t="shared" si="0"/>
        <v>0</v>
      </c>
      <c r="I63" s="20">
        <f t="shared" si="1"/>
        <v>0</v>
      </c>
      <c r="J63" s="20">
        <v>4351</v>
      </c>
      <c r="K63" s="20" t="s">
        <v>82</v>
      </c>
    </row>
    <row r="64" spans="1:11" ht="46.5" x14ac:dyDescent="0.35">
      <c r="A64" s="23">
        <v>4411</v>
      </c>
      <c r="B64" s="24" t="s">
        <v>83</v>
      </c>
      <c r="D64" s="25">
        <v>4411</v>
      </c>
      <c r="E64" s="24" t="s">
        <v>83</v>
      </c>
      <c r="F64" s="20" t="str">
        <f t="shared" si="2"/>
        <v/>
      </c>
      <c r="G64" s="20" t="str">
        <f t="shared" si="2"/>
        <v/>
      </c>
      <c r="H64" s="20">
        <f t="shared" si="0"/>
        <v>0</v>
      </c>
      <c r="I64" s="20">
        <f t="shared" si="1"/>
        <v>0</v>
      </c>
      <c r="J64" s="20">
        <v>4411</v>
      </c>
      <c r="K64" s="20" t="s">
        <v>83</v>
      </c>
    </row>
    <row r="65" spans="1:11" x14ac:dyDescent="0.35">
      <c r="A65" s="23">
        <v>4412</v>
      </c>
      <c r="B65" s="24" t="s">
        <v>84</v>
      </c>
      <c r="D65" s="25">
        <v>4412</v>
      </c>
      <c r="E65" s="24" t="s">
        <v>84</v>
      </c>
      <c r="F65" s="20" t="str">
        <f t="shared" si="2"/>
        <v/>
      </c>
      <c r="G65" s="20" t="str">
        <f t="shared" si="2"/>
        <v/>
      </c>
      <c r="H65" s="20">
        <f t="shared" si="0"/>
        <v>0</v>
      </c>
      <c r="I65" s="20">
        <f t="shared" si="1"/>
        <v>0</v>
      </c>
      <c r="J65" s="20">
        <v>4412</v>
      </c>
      <c r="K65" s="20" t="s">
        <v>84</v>
      </c>
    </row>
    <row r="66" spans="1:11" ht="46.5" x14ac:dyDescent="0.35">
      <c r="A66" s="23">
        <v>4413</v>
      </c>
      <c r="B66" s="24" t="s">
        <v>85</v>
      </c>
      <c r="D66" s="25">
        <v>4413</v>
      </c>
      <c r="E66" s="24" t="s">
        <v>85</v>
      </c>
      <c r="F66" s="20" t="str">
        <f t="shared" si="2"/>
        <v/>
      </c>
      <c r="G66" s="20" t="str">
        <f t="shared" si="2"/>
        <v/>
      </c>
      <c r="H66" s="20">
        <f t="shared" si="0"/>
        <v>0</v>
      </c>
      <c r="I66" s="20">
        <f t="shared" si="1"/>
        <v>0</v>
      </c>
      <c r="J66" s="20">
        <v>4413</v>
      </c>
      <c r="K66" s="20" t="s">
        <v>85</v>
      </c>
    </row>
    <row r="67" spans="1:11" ht="46.5" x14ac:dyDescent="0.35">
      <c r="A67" s="23">
        <v>4414</v>
      </c>
      <c r="B67" s="24" t="s">
        <v>86</v>
      </c>
      <c r="D67" s="25">
        <v>4414</v>
      </c>
      <c r="E67" s="24" t="s">
        <v>86</v>
      </c>
      <c r="F67" s="20" t="str">
        <f t="shared" si="2"/>
        <v/>
      </c>
      <c r="G67" s="20" t="str">
        <f t="shared" si="2"/>
        <v/>
      </c>
      <c r="H67" s="20">
        <f t="shared" si="0"/>
        <v>0</v>
      </c>
      <c r="I67" s="20">
        <f t="shared" si="1"/>
        <v>0</v>
      </c>
      <c r="J67" s="20">
        <v>4414</v>
      </c>
      <c r="K67" s="20" t="s">
        <v>86</v>
      </c>
    </row>
    <row r="68" spans="1:11" ht="46.5" x14ac:dyDescent="0.35">
      <c r="A68" s="23">
        <v>4415</v>
      </c>
      <c r="B68" s="24" t="s">
        <v>87</v>
      </c>
      <c r="D68" s="25">
        <v>4415</v>
      </c>
      <c r="E68" s="24" t="s">
        <v>87</v>
      </c>
      <c r="F68" s="20" t="str">
        <f t="shared" si="2"/>
        <v/>
      </c>
      <c r="G68" s="20" t="str">
        <f t="shared" si="2"/>
        <v/>
      </c>
      <c r="H68" s="20">
        <f t="shared" ref="H68:H131" si="3">+IF(A68-J68=0,0,1111)</f>
        <v>0</v>
      </c>
      <c r="I68" s="20">
        <f t="shared" ref="I68:I131" si="4">+IF(B68=K68,0,1111)</f>
        <v>0</v>
      </c>
      <c r="J68" s="20">
        <v>4415</v>
      </c>
      <c r="K68" s="20" t="s">
        <v>87</v>
      </c>
    </row>
    <row r="69" spans="1:11" x14ac:dyDescent="0.35">
      <c r="A69" s="23">
        <v>4416</v>
      </c>
      <c r="B69" s="24" t="s">
        <v>88</v>
      </c>
      <c r="D69" s="25">
        <v>4416</v>
      </c>
      <c r="E69" s="24" t="s">
        <v>88</v>
      </c>
      <c r="F69" s="20" t="str">
        <f t="shared" ref="F69:G99" si="5">+IF(A69=D69,"",1)</f>
        <v/>
      </c>
      <c r="G69" s="20" t="str">
        <f t="shared" si="5"/>
        <v/>
      </c>
      <c r="H69" s="20">
        <f t="shared" si="3"/>
        <v>0</v>
      </c>
      <c r="I69" s="20">
        <f t="shared" si="4"/>
        <v>0</v>
      </c>
      <c r="J69" s="20">
        <v>4416</v>
      </c>
      <c r="K69" s="20" t="s">
        <v>88</v>
      </c>
    </row>
    <row r="70" spans="1:11" ht="46.5" x14ac:dyDescent="0.35">
      <c r="A70" s="23">
        <v>4417</v>
      </c>
      <c r="B70" s="24" t="s">
        <v>89</v>
      </c>
      <c r="D70" s="25">
        <v>4417</v>
      </c>
      <c r="E70" s="24" t="s">
        <v>89</v>
      </c>
      <c r="F70" s="20" t="str">
        <f t="shared" si="5"/>
        <v/>
      </c>
      <c r="G70" s="20" t="str">
        <f t="shared" si="5"/>
        <v/>
      </c>
      <c r="H70" s="20">
        <f t="shared" si="3"/>
        <v>0</v>
      </c>
      <c r="I70" s="20">
        <f t="shared" si="4"/>
        <v>0</v>
      </c>
      <c r="J70" s="20">
        <v>4417</v>
      </c>
      <c r="K70" s="20" t="s">
        <v>89</v>
      </c>
    </row>
    <row r="71" spans="1:11" x14ac:dyDescent="0.35">
      <c r="A71" s="23">
        <v>4418</v>
      </c>
      <c r="B71" s="24" t="s">
        <v>90</v>
      </c>
      <c r="D71" s="25">
        <v>4418</v>
      </c>
      <c r="E71" s="24" t="s">
        <v>90</v>
      </c>
      <c r="F71" s="20" t="str">
        <f t="shared" si="5"/>
        <v/>
      </c>
      <c r="G71" s="20" t="str">
        <f t="shared" si="5"/>
        <v/>
      </c>
      <c r="H71" s="20">
        <f t="shared" si="3"/>
        <v>0</v>
      </c>
      <c r="I71" s="20">
        <f t="shared" si="4"/>
        <v>0</v>
      </c>
      <c r="J71" s="20">
        <v>4418</v>
      </c>
      <c r="K71" s="20" t="s">
        <v>90</v>
      </c>
    </row>
    <row r="72" spans="1:11" ht="46.5" x14ac:dyDescent="0.35">
      <c r="A72" s="27">
        <v>4419</v>
      </c>
      <c r="B72" s="24" t="s">
        <v>91</v>
      </c>
      <c r="D72" s="25">
        <v>4419</v>
      </c>
      <c r="E72" s="24" t="s">
        <v>91</v>
      </c>
      <c r="F72" s="20" t="str">
        <f t="shared" si="5"/>
        <v/>
      </c>
      <c r="G72" s="20" t="str">
        <f t="shared" si="5"/>
        <v/>
      </c>
      <c r="H72" s="20">
        <f t="shared" si="3"/>
        <v>0</v>
      </c>
      <c r="I72" s="20">
        <f t="shared" si="4"/>
        <v>0</v>
      </c>
      <c r="J72" s="20">
        <v>4419</v>
      </c>
      <c r="K72" s="20" t="s">
        <v>91</v>
      </c>
    </row>
    <row r="73" spans="1:11" ht="46.5" x14ac:dyDescent="0.35">
      <c r="A73" s="23">
        <v>4421</v>
      </c>
      <c r="B73" s="24" t="s">
        <v>92</v>
      </c>
      <c r="D73" s="25">
        <v>4421</v>
      </c>
      <c r="E73" s="24" t="s">
        <v>92</v>
      </c>
      <c r="F73" s="20" t="str">
        <f t="shared" si="5"/>
        <v/>
      </c>
      <c r="G73" s="20" t="str">
        <f t="shared" si="5"/>
        <v/>
      </c>
      <c r="H73" s="20">
        <f t="shared" si="3"/>
        <v>0</v>
      </c>
      <c r="I73" s="20">
        <f t="shared" si="4"/>
        <v>0</v>
      </c>
      <c r="J73" s="20">
        <v>4421</v>
      </c>
      <c r="K73" s="20" t="s">
        <v>92</v>
      </c>
    </row>
    <row r="74" spans="1:11" x14ac:dyDescent="0.35">
      <c r="A74" s="23">
        <v>4422</v>
      </c>
      <c r="B74" s="24" t="s">
        <v>93</v>
      </c>
      <c r="D74" s="25">
        <v>4422</v>
      </c>
      <c r="E74" s="24" t="s">
        <v>93</v>
      </c>
      <c r="F74" s="20" t="str">
        <f t="shared" si="5"/>
        <v/>
      </c>
      <c r="G74" s="20" t="str">
        <f t="shared" si="5"/>
        <v/>
      </c>
      <c r="H74" s="20">
        <f t="shared" si="3"/>
        <v>0</v>
      </c>
      <c r="I74" s="20">
        <f t="shared" si="4"/>
        <v>0</v>
      </c>
      <c r="J74" s="20">
        <v>4422</v>
      </c>
      <c r="K74" s="20" t="s">
        <v>93</v>
      </c>
    </row>
    <row r="75" spans="1:11" ht="46.5" x14ac:dyDescent="0.35">
      <c r="A75" s="23">
        <v>4423</v>
      </c>
      <c r="B75" s="24" t="s">
        <v>94</v>
      </c>
      <c r="D75" s="25">
        <v>4423</v>
      </c>
      <c r="E75" s="24" t="s">
        <v>94</v>
      </c>
      <c r="F75" s="20" t="str">
        <f t="shared" si="5"/>
        <v/>
      </c>
      <c r="G75" s="20" t="str">
        <f t="shared" si="5"/>
        <v/>
      </c>
      <c r="H75" s="20">
        <f t="shared" si="3"/>
        <v>0</v>
      </c>
      <c r="I75" s="20">
        <f t="shared" si="4"/>
        <v>0</v>
      </c>
      <c r="J75" s="20">
        <v>4423</v>
      </c>
      <c r="K75" s="20" t="s">
        <v>94</v>
      </c>
    </row>
    <row r="76" spans="1:11" ht="46.5" x14ac:dyDescent="0.35">
      <c r="A76" s="23">
        <v>4424</v>
      </c>
      <c r="B76" s="24" t="s">
        <v>95</v>
      </c>
      <c r="D76" s="25">
        <v>4424</v>
      </c>
      <c r="E76" s="24" t="s">
        <v>95</v>
      </c>
      <c r="F76" s="20" t="str">
        <f t="shared" si="5"/>
        <v/>
      </c>
      <c r="G76" s="20" t="str">
        <f t="shared" si="5"/>
        <v/>
      </c>
      <c r="H76" s="20">
        <f t="shared" si="3"/>
        <v>0</v>
      </c>
      <c r="I76" s="20">
        <f t="shared" si="4"/>
        <v>0</v>
      </c>
      <c r="J76" s="20">
        <v>4424</v>
      </c>
      <c r="K76" s="20" t="s">
        <v>95</v>
      </c>
    </row>
    <row r="77" spans="1:11" ht="46.5" x14ac:dyDescent="0.35">
      <c r="A77" s="23">
        <v>4425</v>
      </c>
      <c r="B77" s="24" t="s">
        <v>96</v>
      </c>
      <c r="D77" s="25">
        <v>4425</v>
      </c>
      <c r="E77" s="24" t="s">
        <v>96</v>
      </c>
      <c r="F77" s="20" t="str">
        <f t="shared" si="5"/>
        <v/>
      </c>
      <c r="G77" s="20" t="str">
        <f t="shared" si="5"/>
        <v/>
      </c>
      <c r="H77" s="20">
        <f t="shared" si="3"/>
        <v>0</v>
      </c>
      <c r="I77" s="20">
        <f t="shared" si="4"/>
        <v>0</v>
      </c>
      <c r="J77" s="20">
        <v>4425</v>
      </c>
      <c r="K77" s="20" t="s">
        <v>96</v>
      </c>
    </row>
    <row r="78" spans="1:11" ht="46.5" x14ac:dyDescent="0.35">
      <c r="A78" s="23">
        <v>4426</v>
      </c>
      <c r="B78" s="24" t="s">
        <v>97</v>
      </c>
      <c r="D78" s="25">
        <v>4426</v>
      </c>
      <c r="E78" s="24" t="s">
        <v>97</v>
      </c>
      <c r="F78" s="20" t="str">
        <f t="shared" si="5"/>
        <v/>
      </c>
      <c r="G78" s="20" t="str">
        <f t="shared" si="5"/>
        <v/>
      </c>
      <c r="H78" s="20">
        <f t="shared" si="3"/>
        <v>0</v>
      </c>
      <c r="I78" s="20">
        <f t="shared" si="4"/>
        <v>0</v>
      </c>
      <c r="J78" s="20">
        <v>4426</v>
      </c>
      <c r="K78" s="20" t="s">
        <v>97</v>
      </c>
    </row>
    <row r="79" spans="1:11" x14ac:dyDescent="0.35">
      <c r="A79" s="23">
        <v>4431</v>
      </c>
      <c r="B79" s="24" t="s">
        <v>98</v>
      </c>
      <c r="D79" s="25">
        <v>4431</v>
      </c>
      <c r="E79" s="24" t="s">
        <v>98</v>
      </c>
      <c r="F79" s="20" t="str">
        <f t="shared" si="5"/>
        <v/>
      </c>
      <c r="G79" s="20" t="str">
        <f t="shared" si="5"/>
        <v/>
      </c>
      <c r="H79" s="20">
        <f t="shared" si="3"/>
        <v>0</v>
      </c>
      <c r="I79" s="20">
        <f t="shared" si="4"/>
        <v>0</v>
      </c>
      <c r="J79" s="20">
        <v>4431</v>
      </c>
      <c r="K79" s="20" t="s">
        <v>98</v>
      </c>
    </row>
    <row r="80" spans="1:11" x14ac:dyDescent="0.35">
      <c r="A80" s="23">
        <v>4441</v>
      </c>
      <c r="B80" s="24" t="s">
        <v>99</v>
      </c>
      <c r="D80" s="25">
        <v>4441</v>
      </c>
      <c r="E80" s="24" t="s">
        <v>99</v>
      </c>
      <c r="F80" s="20" t="str">
        <f t="shared" si="5"/>
        <v/>
      </c>
      <c r="G80" s="20" t="str">
        <f t="shared" si="5"/>
        <v/>
      </c>
      <c r="H80" s="20">
        <f t="shared" si="3"/>
        <v>0</v>
      </c>
      <c r="I80" s="20">
        <f t="shared" si="4"/>
        <v>0</v>
      </c>
      <c r="J80" s="20">
        <v>4441</v>
      </c>
      <c r="K80" s="20" t="s">
        <v>99</v>
      </c>
    </row>
    <row r="81" spans="1:11" x14ac:dyDescent="0.35">
      <c r="A81" s="23">
        <v>4442</v>
      </c>
      <c r="B81" s="24" t="s">
        <v>100</v>
      </c>
      <c r="D81" s="25">
        <v>4442</v>
      </c>
      <c r="E81" s="24" t="s">
        <v>100</v>
      </c>
      <c r="F81" s="20" t="str">
        <f t="shared" si="5"/>
        <v/>
      </c>
      <c r="G81" s="20" t="str">
        <f t="shared" si="5"/>
        <v/>
      </c>
      <c r="H81" s="20">
        <f t="shared" si="3"/>
        <v>0</v>
      </c>
      <c r="I81" s="20">
        <f t="shared" si="4"/>
        <v>0</v>
      </c>
      <c r="J81" s="20">
        <v>4442</v>
      </c>
      <c r="K81" s="20" t="s">
        <v>100</v>
      </c>
    </row>
    <row r="82" spans="1:11" x14ac:dyDescent="0.35">
      <c r="A82" s="23">
        <v>4443</v>
      </c>
      <c r="B82" s="24" t="s">
        <v>101</v>
      </c>
      <c r="D82" s="25">
        <v>4443</v>
      </c>
      <c r="E82" s="24" t="s">
        <v>101</v>
      </c>
      <c r="F82" s="20" t="str">
        <f t="shared" si="5"/>
        <v/>
      </c>
      <c r="G82" s="20" t="str">
        <f t="shared" si="5"/>
        <v/>
      </c>
      <c r="H82" s="20">
        <f t="shared" si="3"/>
        <v>0</v>
      </c>
      <c r="I82" s="20">
        <f t="shared" si="4"/>
        <v>0</v>
      </c>
      <c r="J82" s="20">
        <v>4443</v>
      </c>
      <c r="K82" s="20" t="s">
        <v>101</v>
      </c>
    </row>
    <row r="83" spans="1:11" ht="46.5" x14ac:dyDescent="0.35">
      <c r="A83" s="23">
        <v>4511</v>
      </c>
      <c r="B83" s="24" t="s">
        <v>102</v>
      </c>
      <c r="D83" s="25">
        <v>4511</v>
      </c>
      <c r="E83" s="24" t="s">
        <v>102</v>
      </c>
      <c r="F83" s="20" t="str">
        <f t="shared" si="5"/>
        <v/>
      </c>
      <c r="G83" s="20" t="str">
        <f t="shared" si="5"/>
        <v/>
      </c>
      <c r="H83" s="20">
        <f t="shared" si="3"/>
        <v>0</v>
      </c>
      <c r="I83" s="20">
        <f t="shared" si="4"/>
        <v>0</v>
      </c>
      <c r="J83" s="20">
        <v>4511</v>
      </c>
      <c r="K83" s="20" t="s">
        <v>102</v>
      </c>
    </row>
    <row r="84" spans="1:11" ht="69.75" x14ac:dyDescent="0.35">
      <c r="A84" s="23">
        <v>4512</v>
      </c>
      <c r="B84" s="24" t="s">
        <v>103</v>
      </c>
      <c r="D84" s="25">
        <v>4512</v>
      </c>
      <c r="E84" s="24" t="s">
        <v>103</v>
      </c>
      <c r="F84" s="20" t="str">
        <f t="shared" si="5"/>
        <v/>
      </c>
      <c r="G84" s="20" t="str">
        <f t="shared" si="5"/>
        <v/>
      </c>
      <c r="H84" s="20">
        <f t="shared" si="3"/>
        <v>0</v>
      </c>
      <c r="I84" s="20">
        <f t="shared" si="4"/>
        <v>0</v>
      </c>
      <c r="J84" s="20">
        <v>4512</v>
      </c>
      <c r="K84" s="20" t="s">
        <v>103</v>
      </c>
    </row>
    <row r="85" spans="1:11" ht="46.5" x14ac:dyDescent="0.35">
      <c r="A85" s="23">
        <v>4521</v>
      </c>
      <c r="B85" s="24" t="s">
        <v>104</v>
      </c>
      <c r="D85" s="25">
        <v>4521</v>
      </c>
      <c r="E85" s="24" t="s">
        <v>104</v>
      </c>
      <c r="F85" s="20" t="str">
        <f t="shared" si="5"/>
        <v/>
      </c>
      <c r="G85" s="20" t="str">
        <f t="shared" si="5"/>
        <v/>
      </c>
      <c r="H85" s="20">
        <f t="shared" si="3"/>
        <v>0</v>
      </c>
      <c r="I85" s="20">
        <f t="shared" si="4"/>
        <v>0</v>
      </c>
      <c r="J85" s="20">
        <v>4521</v>
      </c>
      <c r="K85" s="20" t="s">
        <v>104</v>
      </c>
    </row>
    <row r="86" spans="1:11" ht="46.5" x14ac:dyDescent="0.35">
      <c r="A86" s="23">
        <v>4522</v>
      </c>
      <c r="B86" s="24" t="s">
        <v>105</v>
      </c>
      <c r="D86" s="25">
        <v>4522</v>
      </c>
      <c r="E86" s="24" t="s">
        <v>105</v>
      </c>
      <c r="F86" s="20" t="str">
        <f t="shared" si="5"/>
        <v/>
      </c>
      <c r="G86" s="20" t="str">
        <f t="shared" si="5"/>
        <v/>
      </c>
      <c r="H86" s="20">
        <f t="shared" si="3"/>
        <v>0</v>
      </c>
      <c r="I86" s="20">
        <f t="shared" si="4"/>
        <v>0</v>
      </c>
      <c r="J86" s="20">
        <v>4522</v>
      </c>
      <c r="K86" s="20" t="s">
        <v>105</v>
      </c>
    </row>
    <row r="87" spans="1:11" ht="46.5" x14ac:dyDescent="0.35">
      <c r="A87" s="23">
        <v>4531</v>
      </c>
      <c r="B87" s="24" t="s">
        <v>106</v>
      </c>
      <c r="D87" s="25">
        <v>4531</v>
      </c>
      <c r="E87" s="24" t="s">
        <v>106</v>
      </c>
      <c r="F87" s="20" t="str">
        <f t="shared" si="5"/>
        <v/>
      </c>
      <c r="G87" s="20" t="str">
        <f t="shared" si="5"/>
        <v/>
      </c>
      <c r="H87" s="20">
        <f t="shared" si="3"/>
        <v>0</v>
      </c>
      <c r="I87" s="20">
        <f t="shared" si="4"/>
        <v>0</v>
      </c>
      <c r="J87" s="20">
        <v>4531</v>
      </c>
      <c r="K87" s="20" t="s">
        <v>106</v>
      </c>
    </row>
    <row r="88" spans="1:11" ht="46.5" x14ac:dyDescent="0.35">
      <c r="A88" s="23">
        <v>4532</v>
      </c>
      <c r="B88" s="24" t="s">
        <v>107</v>
      </c>
      <c r="D88" s="25">
        <v>4532</v>
      </c>
      <c r="E88" s="24" t="s">
        <v>107</v>
      </c>
      <c r="F88" s="20" t="str">
        <f t="shared" si="5"/>
        <v/>
      </c>
      <c r="G88" s="20" t="str">
        <f t="shared" si="5"/>
        <v/>
      </c>
      <c r="H88" s="20">
        <f t="shared" si="3"/>
        <v>0</v>
      </c>
      <c r="I88" s="20">
        <f t="shared" si="4"/>
        <v>0</v>
      </c>
      <c r="J88" s="20">
        <v>4532</v>
      </c>
      <c r="K88" s="20" t="s">
        <v>107</v>
      </c>
    </row>
    <row r="89" spans="1:11" x14ac:dyDescent="0.35">
      <c r="A89" s="23">
        <v>4541</v>
      </c>
      <c r="B89" s="24" t="s">
        <v>108</v>
      </c>
      <c r="D89" s="25">
        <v>4541</v>
      </c>
      <c r="E89" s="24" t="s">
        <v>108</v>
      </c>
      <c r="F89" s="20" t="str">
        <f t="shared" si="5"/>
        <v/>
      </c>
      <c r="G89" s="20" t="str">
        <f t="shared" si="5"/>
        <v/>
      </c>
      <c r="H89" s="20">
        <f t="shared" si="3"/>
        <v>0</v>
      </c>
      <c r="I89" s="20">
        <f t="shared" si="4"/>
        <v>0</v>
      </c>
      <c r="J89" s="20">
        <v>4541</v>
      </c>
      <c r="K89" s="20" t="s">
        <v>108</v>
      </c>
    </row>
    <row r="90" spans="1:11" ht="46.5" x14ac:dyDescent="0.35">
      <c r="A90" s="23">
        <v>4542</v>
      </c>
      <c r="B90" s="24" t="s">
        <v>109</v>
      </c>
      <c r="D90" s="25">
        <v>4542</v>
      </c>
      <c r="E90" s="24" t="s">
        <v>109</v>
      </c>
      <c r="F90" s="20" t="str">
        <f t="shared" si="5"/>
        <v/>
      </c>
      <c r="G90" s="20" t="str">
        <f t="shared" si="5"/>
        <v/>
      </c>
      <c r="H90" s="20">
        <f t="shared" si="3"/>
        <v>0</v>
      </c>
      <c r="I90" s="20">
        <f t="shared" si="4"/>
        <v>0</v>
      </c>
      <c r="J90" s="20">
        <v>4542</v>
      </c>
      <c r="K90" s="20" t="s">
        <v>109</v>
      </c>
    </row>
    <row r="91" spans="1:11" x14ac:dyDescent="0.35">
      <c r="A91" s="27">
        <v>4611</v>
      </c>
      <c r="B91" s="24" t="s">
        <v>110</v>
      </c>
      <c r="D91" s="25">
        <v>4611</v>
      </c>
      <c r="E91" s="24" t="s">
        <v>110</v>
      </c>
      <c r="F91" s="20" t="str">
        <f t="shared" si="5"/>
        <v/>
      </c>
      <c r="G91" s="20" t="str">
        <f t="shared" si="5"/>
        <v/>
      </c>
      <c r="H91" s="20">
        <f t="shared" si="3"/>
        <v>0</v>
      </c>
      <c r="I91" s="20">
        <f t="shared" si="4"/>
        <v>0</v>
      </c>
      <c r="J91" s="20">
        <v>4611</v>
      </c>
      <c r="K91" s="20" t="s">
        <v>110</v>
      </c>
    </row>
    <row r="92" spans="1:11" x14ac:dyDescent="0.35">
      <c r="A92" s="27">
        <v>4612</v>
      </c>
      <c r="B92" s="24" t="s">
        <v>111</v>
      </c>
      <c r="D92" s="25">
        <v>4612</v>
      </c>
      <c r="E92" s="24" t="s">
        <v>111</v>
      </c>
      <c r="F92" s="20" t="str">
        <f t="shared" si="5"/>
        <v/>
      </c>
      <c r="G92" s="20" t="str">
        <f t="shared" si="5"/>
        <v/>
      </c>
      <c r="H92" s="20">
        <f t="shared" si="3"/>
        <v>0</v>
      </c>
      <c r="I92" s="20">
        <f t="shared" si="4"/>
        <v>0</v>
      </c>
      <c r="J92" s="20">
        <v>4612</v>
      </c>
      <c r="K92" s="20" t="s">
        <v>111</v>
      </c>
    </row>
    <row r="93" spans="1:11" ht="46.5" x14ac:dyDescent="0.35">
      <c r="A93" s="23">
        <v>4621</v>
      </c>
      <c r="B93" s="24" t="s">
        <v>112</v>
      </c>
      <c r="D93" s="25">
        <v>4621</v>
      </c>
      <c r="E93" s="24" t="s">
        <v>112</v>
      </c>
      <c r="F93" s="20" t="str">
        <f t="shared" si="5"/>
        <v/>
      </c>
      <c r="G93" s="20" t="str">
        <f t="shared" si="5"/>
        <v/>
      </c>
      <c r="H93" s="20">
        <f t="shared" si="3"/>
        <v>0</v>
      </c>
      <c r="I93" s="20">
        <f t="shared" si="4"/>
        <v>0</v>
      </c>
      <c r="J93" s="20">
        <v>4621</v>
      </c>
      <c r="K93" s="20" t="s">
        <v>112</v>
      </c>
    </row>
    <row r="94" spans="1:11" ht="46.5" x14ac:dyDescent="0.35">
      <c r="A94" s="23">
        <v>4622</v>
      </c>
      <c r="B94" s="24" t="s">
        <v>113</v>
      </c>
      <c r="D94" s="25">
        <v>4622</v>
      </c>
      <c r="E94" s="24" t="s">
        <v>113</v>
      </c>
      <c r="F94" s="20" t="str">
        <f t="shared" si="5"/>
        <v/>
      </c>
      <c r="G94" s="20" t="str">
        <f t="shared" si="5"/>
        <v/>
      </c>
      <c r="H94" s="20">
        <f t="shared" si="3"/>
        <v>0</v>
      </c>
      <c r="I94" s="20">
        <f t="shared" si="4"/>
        <v>0</v>
      </c>
      <c r="J94" s="20">
        <v>4622</v>
      </c>
      <c r="K94" s="20" t="s">
        <v>113</v>
      </c>
    </row>
    <row r="95" spans="1:11" x14ac:dyDescent="0.35">
      <c r="A95" s="23">
        <v>4631</v>
      </c>
      <c r="B95" s="24" t="s">
        <v>114</v>
      </c>
      <c r="D95" s="25">
        <v>4631</v>
      </c>
      <c r="E95" s="24" t="s">
        <v>114</v>
      </c>
      <c r="F95" s="20" t="str">
        <f t="shared" si="5"/>
        <v/>
      </c>
      <c r="G95" s="20" t="str">
        <f t="shared" si="5"/>
        <v/>
      </c>
      <c r="H95" s="20">
        <f t="shared" si="3"/>
        <v>0</v>
      </c>
      <c r="I95" s="20">
        <f t="shared" si="4"/>
        <v>0</v>
      </c>
      <c r="J95" s="20">
        <v>4631</v>
      </c>
      <c r="K95" s="20" t="s">
        <v>114</v>
      </c>
    </row>
    <row r="96" spans="1:11" ht="46.5" x14ac:dyDescent="0.35">
      <c r="A96" s="23">
        <v>4632</v>
      </c>
      <c r="B96" s="24" t="s">
        <v>115</v>
      </c>
      <c r="D96" s="25">
        <v>4632</v>
      </c>
      <c r="E96" s="24" t="s">
        <v>115</v>
      </c>
      <c r="F96" s="20" t="str">
        <f t="shared" si="5"/>
        <v/>
      </c>
      <c r="G96" s="20" t="str">
        <f t="shared" si="5"/>
        <v/>
      </c>
      <c r="H96" s="20">
        <f t="shared" si="3"/>
        <v>0</v>
      </c>
      <c r="I96" s="20">
        <f t="shared" si="4"/>
        <v>0</v>
      </c>
      <c r="J96" s="20">
        <v>4632</v>
      </c>
      <c r="K96" s="20" t="s">
        <v>115</v>
      </c>
    </row>
    <row r="97" spans="1:11" ht="46.5" x14ac:dyDescent="0.35">
      <c r="A97" s="23">
        <v>4641</v>
      </c>
      <c r="B97" s="24" t="s">
        <v>116</v>
      </c>
      <c r="D97" s="25">
        <v>4641</v>
      </c>
      <c r="E97" s="24" t="s">
        <v>116</v>
      </c>
      <c r="F97" s="20" t="str">
        <f t="shared" si="5"/>
        <v/>
      </c>
      <c r="G97" s="20" t="str">
        <f t="shared" si="5"/>
        <v/>
      </c>
      <c r="H97" s="20">
        <f t="shared" si="3"/>
        <v>0</v>
      </c>
      <c r="I97" s="20">
        <f t="shared" si="4"/>
        <v>0</v>
      </c>
      <c r="J97" s="20">
        <v>4641</v>
      </c>
      <c r="K97" s="20" t="s">
        <v>116</v>
      </c>
    </row>
    <row r="98" spans="1:11" ht="46.5" x14ac:dyDescent="0.35">
      <c r="A98" s="23">
        <v>4642</v>
      </c>
      <c r="B98" s="24" t="s">
        <v>117</v>
      </c>
      <c r="D98" s="25">
        <v>4642</v>
      </c>
      <c r="E98" s="24" t="s">
        <v>117</v>
      </c>
      <c r="F98" s="20" t="str">
        <f t="shared" si="5"/>
        <v/>
      </c>
      <c r="G98" s="20" t="str">
        <f t="shared" si="5"/>
        <v/>
      </c>
      <c r="H98" s="20">
        <f t="shared" si="3"/>
        <v>0</v>
      </c>
      <c r="I98" s="20">
        <f t="shared" si="4"/>
        <v>0</v>
      </c>
      <c r="J98" s="20">
        <v>4642</v>
      </c>
      <c r="K98" s="20" t="s">
        <v>117</v>
      </c>
    </row>
    <row r="99" spans="1:11" x14ac:dyDescent="0.35">
      <c r="A99" s="27">
        <v>4651</v>
      </c>
      <c r="B99" s="28" t="s">
        <v>118</v>
      </c>
      <c r="D99" s="25">
        <v>4651</v>
      </c>
      <c r="E99" s="24" t="s">
        <v>119</v>
      </c>
      <c r="F99" s="20" t="str">
        <f t="shared" si="5"/>
        <v/>
      </c>
      <c r="G99" s="20">
        <f t="shared" si="5"/>
        <v>1</v>
      </c>
      <c r="H99" s="20">
        <f t="shared" si="3"/>
        <v>0</v>
      </c>
      <c r="I99" s="20">
        <f t="shared" si="4"/>
        <v>0</v>
      </c>
      <c r="J99" s="20">
        <v>4651</v>
      </c>
      <c r="K99" s="20" t="s">
        <v>118</v>
      </c>
    </row>
    <row r="100" spans="1:11" x14ac:dyDescent="0.35">
      <c r="A100" s="27">
        <v>4652</v>
      </c>
      <c r="B100" s="28" t="s">
        <v>120</v>
      </c>
      <c r="D100" s="25">
        <v>4652</v>
      </c>
      <c r="E100" s="24" t="s">
        <v>121</v>
      </c>
      <c r="F100" s="20" t="str">
        <f>+IF(A100=D100,"",1)</f>
        <v/>
      </c>
      <c r="G100" s="20">
        <f t="shared" ref="G100:G163" si="6">+IF(B100=E100,"",1)</f>
        <v>1</v>
      </c>
      <c r="H100" s="20">
        <f t="shared" si="3"/>
        <v>0</v>
      </c>
      <c r="I100" s="20">
        <f t="shared" si="4"/>
        <v>0</v>
      </c>
      <c r="J100" s="20">
        <v>4652</v>
      </c>
      <c r="K100" s="20" t="s">
        <v>120</v>
      </c>
    </row>
    <row r="101" spans="1:11" ht="46.5" x14ac:dyDescent="0.35">
      <c r="A101" s="29">
        <f t="shared" ref="A101:B103" si="7">+D101</f>
        <v>4711</v>
      </c>
      <c r="B101" s="28" t="str">
        <f t="shared" si="7"/>
        <v>Права из социјалног осигурања која се исплаћују непосредно домаћинствима</v>
      </c>
      <c r="D101" s="25">
        <v>4711</v>
      </c>
      <c r="E101" s="24" t="s">
        <v>122</v>
      </c>
      <c r="F101" s="20" t="str">
        <f>+IF(A101=D101,"",1)</f>
        <v/>
      </c>
      <c r="G101" s="20" t="str">
        <f t="shared" si="6"/>
        <v/>
      </c>
      <c r="H101" s="20">
        <f t="shared" si="3"/>
        <v>0</v>
      </c>
      <c r="I101" s="20">
        <f t="shared" si="4"/>
        <v>0</v>
      </c>
      <c r="J101" s="20">
        <v>4711</v>
      </c>
      <c r="K101" s="20" t="s">
        <v>122</v>
      </c>
    </row>
    <row r="102" spans="1:11" ht="46.5" x14ac:dyDescent="0.35">
      <c r="A102" s="29">
        <f t="shared" si="7"/>
        <v>4712</v>
      </c>
      <c r="B102" s="28" t="str">
        <f t="shared" si="7"/>
        <v>Права из социјалног осигурања која се исплаћују непосредно пружаоцима услуга</v>
      </c>
      <c r="D102" s="25">
        <v>4712</v>
      </c>
      <c r="E102" s="24" t="s">
        <v>123</v>
      </c>
      <c r="F102" s="20" t="str">
        <f>+IF(A102=D102,"",1)</f>
        <v/>
      </c>
      <c r="G102" s="20" t="str">
        <f t="shared" si="6"/>
        <v/>
      </c>
      <c r="H102" s="20">
        <f t="shared" si="3"/>
        <v>0</v>
      </c>
      <c r="I102" s="20">
        <f t="shared" si="4"/>
        <v>0</v>
      </c>
      <c r="J102" s="20">
        <v>4712</v>
      </c>
      <c r="K102" s="20" t="s">
        <v>123</v>
      </c>
    </row>
    <row r="103" spans="1:11" ht="69.75" x14ac:dyDescent="0.35">
      <c r="A103" s="29">
        <f t="shared" si="7"/>
        <v>4719</v>
      </c>
      <c r="B103" s="28" t="str">
        <f t="shared" si="7"/>
        <v>Трансфери другим организацијама обавезног социјалног осигурања за доприносе за осигурање</v>
      </c>
      <c r="D103" s="25">
        <v>4719</v>
      </c>
      <c r="E103" s="24" t="s">
        <v>124</v>
      </c>
      <c r="F103" s="20" t="str">
        <f>+IF(A103=D103,"",1)</f>
        <v/>
      </c>
      <c r="G103" s="20" t="str">
        <f t="shared" si="6"/>
        <v/>
      </c>
      <c r="H103" s="20">
        <f t="shared" si="3"/>
        <v>0</v>
      </c>
      <c r="I103" s="20">
        <f t="shared" si="4"/>
        <v>0</v>
      </c>
      <c r="J103" s="20">
        <v>4719</v>
      </c>
      <c r="K103" s="20" t="s">
        <v>124</v>
      </c>
    </row>
    <row r="104" spans="1:11" ht="46.5" x14ac:dyDescent="0.35">
      <c r="A104" s="23">
        <v>4721</v>
      </c>
      <c r="B104" s="24" t="s">
        <v>125</v>
      </c>
      <c r="D104" s="25">
        <v>4721</v>
      </c>
      <c r="E104" s="24" t="s">
        <v>125</v>
      </c>
      <c r="F104" s="20" t="str">
        <f>+IF(A104=D104,"",1)</f>
        <v/>
      </c>
      <c r="G104" s="20" t="str">
        <f t="shared" si="6"/>
        <v/>
      </c>
      <c r="H104" s="20">
        <f t="shared" si="3"/>
        <v>0</v>
      </c>
      <c r="I104" s="20">
        <f t="shared" si="4"/>
        <v>0</v>
      </c>
      <c r="J104" s="20">
        <v>4721</v>
      </c>
      <c r="K104" s="20" t="s">
        <v>125</v>
      </c>
    </row>
    <row r="105" spans="1:11" x14ac:dyDescent="0.35">
      <c r="A105" s="23">
        <v>4722</v>
      </c>
      <c r="B105" s="24" t="s">
        <v>126</v>
      </c>
      <c r="D105" s="25">
        <v>4722</v>
      </c>
      <c r="E105" s="24" t="s">
        <v>126</v>
      </c>
      <c r="F105" s="20" t="str">
        <f t="shared" ref="F105:G169" si="8">+IF(A105=D105,"",1)</f>
        <v/>
      </c>
      <c r="G105" s="20" t="str">
        <f t="shared" si="6"/>
        <v/>
      </c>
      <c r="H105" s="20">
        <f t="shared" si="3"/>
        <v>0</v>
      </c>
      <c r="I105" s="20">
        <f t="shared" si="4"/>
        <v>1111</v>
      </c>
      <c r="J105" s="20">
        <v>4722</v>
      </c>
      <c r="K105" s="20" t="s">
        <v>127</v>
      </c>
    </row>
    <row r="106" spans="1:11" x14ac:dyDescent="0.35">
      <c r="A106" s="23">
        <v>4723</v>
      </c>
      <c r="B106" s="24" t="s">
        <v>128</v>
      </c>
      <c r="D106" s="25">
        <v>4723</v>
      </c>
      <c r="E106" s="24" t="s">
        <v>128</v>
      </c>
      <c r="F106" s="20" t="str">
        <f t="shared" si="8"/>
        <v/>
      </c>
      <c r="G106" s="20" t="str">
        <f t="shared" si="6"/>
        <v/>
      </c>
      <c r="H106" s="20">
        <f t="shared" si="3"/>
        <v>0</v>
      </c>
      <c r="I106" s="20">
        <f t="shared" si="4"/>
        <v>1111</v>
      </c>
      <c r="J106" s="20">
        <v>4723</v>
      </c>
      <c r="K106" s="20" t="s">
        <v>129</v>
      </c>
    </row>
    <row r="107" spans="1:11" x14ac:dyDescent="0.35">
      <c r="A107" s="23">
        <v>4724</v>
      </c>
      <c r="B107" s="24" t="s">
        <v>130</v>
      </c>
      <c r="D107" s="25">
        <v>4724</v>
      </c>
      <c r="E107" s="24" t="s">
        <v>130</v>
      </c>
      <c r="F107" s="20" t="str">
        <f t="shared" si="8"/>
        <v/>
      </c>
      <c r="G107" s="20" t="str">
        <f t="shared" si="6"/>
        <v/>
      </c>
      <c r="H107" s="20">
        <f t="shared" si="3"/>
        <v>0</v>
      </c>
      <c r="I107" s="20">
        <f t="shared" si="4"/>
        <v>0</v>
      </c>
      <c r="J107" s="20">
        <v>4724</v>
      </c>
      <c r="K107" s="20" t="s">
        <v>130</v>
      </c>
    </row>
    <row r="108" spans="1:11" x14ac:dyDescent="0.35">
      <c r="A108" s="23">
        <v>4725</v>
      </c>
      <c r="B108" s="24" t="s">
        <v>131</v>
      </c>
      <c r="D108" s="25">
        <v>4725</v>
      </c>
      <c r="E108" s="24" t="s">
        <v>131</v>
      </c>
      <c r="F108" s="20" t="str">
        <f t="shared" si="8"/>
        <v/>
      </c>
      <c r="G108" s="20" t="str">
        <f t="shared" si="6"/>
        <v/>
      </c>
      <c r="H108" s="20">
        <f t="shared" si="3"/>
        <v>0</v>
      </c>
      <c r="I108" s="20">
        <f t="shared" si="4"/>
        <v>0</v>
      </c>
      <c r="J108" s="20">
        <v>4725</v>
      </c>
      <c r="K108" s="20" t="s">
        <v>131</v>
      </c>
    </row>
    <row r="109" spans="1:11" x14ac:dyDescent="0.35">
      <c r="A109" s="23">
        <v>4726</v>
      </c>
      <c r="B109" s="24" t="s">
        <v>132</v>
      </c>
      <c r="D109" s="25">
        <v>4726</v>
      </c>
      <c r="E109" s="24" t="s">
        <v>132</v>
      </c>
      <c r="F109" s="20" t="str">
        <f t="shared" si="8"/>
        <v/>
      </c>
      <c r="G109" s="20" t="str">
        <f t="shared" si="6"/>
        <v/>
      </c>
      <c r="H109" s="20">
        <f t="shared" si="3"/>
        <v>0</v>
      </c>
      <c r="I109" s="20">
        <f t="shared" si="4"/>
        <v>0</v>
      </c>
      <c r="J109" s="20">
        <v>4726</v>
      </c>
      <c r="K109" s="20" t="s">
        <v>132</v>
      </c>
    </row>
    <row r="110" spans="1:11" ht="46.5" x14ac:dyDescent="0.35">
      <c r="A110" s="23">
        <v>4727</v>
      </c>
      <c r="B110" s="24" t="s">
        <v>133</v>
      </c>
      <c r="D110" s="25">
        <v>4727</v>
      </c>
      <c r="E110" s="24" t="s">
        <v>133</v>
      </c>
      <c r="F110" s="20" t="str">
        <f t="shared" si="8"/>
        <v/>
      </c>
      <c r="G110" s="20" t="str">
        <f t="shared" si="6"/>
        <v/>
      </c>
      <c r="H110" s="20">
        <f t="shared" si="3"/>
        <v>0</v>
      </c>
      <c r="I110" s="20">
        <f t="shared" si="4"/>
        <v>0</v>
      </c>
      <c r="J110" s="20">
        <v>4727</v>
      </c>
      <c r="K110" s="20" t="s">
        <v>133</v>
      </c>
    </row>
    <row r="111" spans="1:11" x14ac:dyDescent="0.35">
      <c r="A111" s="23">
        <v>4728</v>
      </c>
      <c r="B111" s="24" t="s">
        <v>134</v>
      </c>
      <c r="D111" s="25">
        <v>4728</v>
      </c>
      <c r="E111" s="24" t="s">
        <v>134</v>
      </c>
      <c r="F111" s="20" t="str">
        <f t="shared" si="8"/>
        <v/>
      </c>
      <c r="G111" s="20" t="str">
        <f t="shared" si="6"/>
        <v/>
      </c>
      <c r="H111" s="20">
        <f t="shared" si="3"/>
        <v>0</v>
      </c>
      <c r="I111" s="20">
        <f t="shared" si="4"/>
        <v>0</v>
      </c>
      <c r="J111" s="20">
        <v>4728</v>
      </c>
      <c r="K111" s="20" t="s">
        <v>134</v>
      </c>
    </row>
    <row r="112" spans="1:11" x14ac:dyDescent="0.35">
      <c r="A112" s="23">
        <v>4729</v>
      </c>
      <c r="B112" s="24" t="s">
        <v>135</v>
      </c>
      <c r="D112" s="25">
        <v>4729</v>
      </c>
      <c r="E112" s="24" t="s">
        <v>135</v>
      </c>
      <c r="F112" s="20" t="str">
        <f t="shared" si="8"/>
        <v/>
      </c>
      <c r="G112" s="20" t="str">
        <f t="shared" si="6"/>
        <v/>
      </c>
      <c r="H112" s="20">
        <f t="shared" si="3"/>
        <v>0</v>
      </c>
      <c r="I112" s="20">
        <f t="shared" si="4"/>
        <v>0</v>
      </c>
      <c r="J112" s="20">
        <v>4729</v>
      </c>
      <c r="K112" s="20" t="s">
        <v>135</v>
      </c>
    </row>
    <row r="113" spans="1:11" ht="46.5" x14ac:dyDescent="0.35">
      <c r="A113" s="23">
        <v>4811</v>
      </c>
      <c r="B113" s="24" t="s">
        <v>136</v>
      </c>
      <c r="D113" s="25">
        <v>4811</v>
      </c>
      <c r="E113" s="24" t="s">
        <v>136</v>
      </c>
      <c r="F113" s="20" t="str">
        <f t="shared" si="8"/>
        <v/>
      </c>
      <c r="G113" s="20" t="str">
        <f t="shared" si="6"/>
        <v/>
      </c>
      <c r="H113" s="20">
        <f t="shared" si="3"/>
        <v>0</v>
      </c>
      <c r="I113" s="20">
        <f t="shared" si="4"/>
        <v>0</v>
      </c>
      <c r="J113" s="20">
        <v>4811</v>
      </c>
      <c r="K113" s="20" t="s">
        <v>136</v>
      </c>
    </row>
    <row r="114" spans="1:11" ht="46.5" x14ac:dyDescent="0.35">
      <c r="A114" s="23">
        <v>4819</v>
      </c>
      <c r="B114" s="24" t="s">
        <v>137</v>
      </c>
      <c r="D114" s="25">
        <v>4819</v>
      </c>
      <c r="E114" s="24" t="s">
        <v>137</v>
      </c>
      <c r="F114" s="20" t="str">
        <f t="shared" si="8"/>
        <v/>
      </c>
      <c r="G114" s="20" t="str">
        <f t="shared" si="6"/>
        <v/>
      </c>
      <c r="H114" s="20">
        <f t="shared" si="3"/>
        <v>0</v>
      </c>
      <c r="I114" s="20">
        <f t="shared" si="4"/>
        <v>0</v>
      </c>
      <c r="J114" s="20">
        <v>4819</v>
      </c>
      <c r="K114" s="20" t="s">
        <v>137</v>
      </c>
    </row>
    <row r="115" spans="1:11" x14ac:dyDescent="0.35">
      <c r="A115" s="27">
        <v>4821</v>
      </c>
      <c r="B115" s="24" t="s">
        <v>138</v>
      </c>
      <c r="D115" s="25">
        <v>4821</v>
      </c>
      <c r="E115" s="24" t="s">
        <v>138</v>
      </c>
      <c r="F115" s="20" t="str">
        <f t="shared" si="8"/>
        <v/>
      </c>
      <c r="G115" s="20" t="str">
        <f t="shared" si="6"/>
        <v/>
      </c>
      <c r="H115" s="20">
        <f t="shared" si="3"/>
        <v>0</v>
      </c>
      <c r="I115" s="20">
        <f t="shared" si="4"/>
        <v>1111</v>
      </c>
      <c r="J115" s="20">
        <v>4821</v>
      </c>
      <c r="K115" s="20" t="s">
        <v>139</v>
      </c>
    </row>
    <row r="116" spans="1:11" x14ac:dyDescent="0.35">
      <c r="A116" s="23">
        <v>4822</v>
      </c>
      <c r="B116" s="24" t="s">
        <v>140</v>
      </c>
      <c r="D116" s="25">
        <v>4822</v>
      </c>
      <c r="E116" s="24" t="s">
        <v>140</v>
      </c>
      <c r="F116" s="20" t="str">
        <f t="shared" si="8"/>
        <v/>
      </c>
      <c r="G116" s="20" t="str">
        <f t="shared" si="6"/>
        <v/>
      </c>
      <c r="H116" s="20">
        <f t="shared" si="3"/>
        <v>0</v>
      </c>
      <c r="I116" s="20">
        <f t="shared" si="4"/>
        <v>0</v>
      </c>
      <c r="J116" s="20">
        <v>4822</v>
      </c>
      <c r="K116" s="20" t="s">
        <v>140</v>
      </c>
    </row>
    <row r="117" spans="1:11" x14ac:dyDescent="0.35">
      <c r="A117" s="23">
        <v>4823</v>
      </c>
      <c r="B117" s="30" t="s">
        <v>141</v>
      </c>
      <c r="D117" s="25">
        <v>4823</v>
      </c>
      <c r="E117" s="24" t="s">
        <v>142</v>
      </c>
      <c r="F117" s="20" t="str">
        <f t="shared" si="8"/>
        <v/>
      </c>
      <c r="G117" s="20">
        <f t="shared" si="6"/>
        <v>1</v>
      </c>
      <c r="H117" s="20">
        <f t="shared" si="3"/>
        <v>0</v>
      </c>
      <c r="I117" s="20">
        <f t="shared" si="4"/>
        <v>0</v>
      </c>
      <c r="J117" s="20">
        <v>4823</v>
      </c>
      <c r="K117" s="20" t="s">
        <v>141</v>
      </c>
    </row>
    <row r="118" spans="1:11" x14ac:dyDescent="0.35">
      <c r="A118" s="23">
        <v>4831</v>
      </c>
      <c r="B118" s="30" t="s">
        <v>143</v>
      </c>
      <c r="D118" s="25">
        <v>4831</v>
      </c>
      <c r="E118" s="24" t="s">
        <v>143</v>
      </c>
      <c r="F118" s="20" t="str">
        <f t="shared" si="8"/>
        <v/>
      </c>
      <c r="G118" s="20" t="str">
        <f t="shared" si="6"/>
        <v/>
      </c>
      <c r="H118" s="20">
        <f t="shared" si="3"/>
        <v>0</v>
      </c>
      <c r="I118" s="20">
        <f t="shared" si="4"/>
        <v>1111</v>
      </c>
      <c r="J118" s="20">
        <v>4831</v>
      </c>
      <c r="K118" s="20" t="s">
        <v>144</v>
      </c>
    </row>
    <row r="119" spans="1:11" ht="46.5" x14ac:dyDescent="0.35">
      <c r="A119" s="27">
        <v>4841</v>
      </c>
      <c r="B119" s="24" t="s">
        <v>145</v>
      </c>
      <c r="D119" s="25">
        <v>4841</v>
      </c>
      <c r="E119" s="24" t="s">
        <v>145</v>
      </c>
      <c r="F119" s="20" t="str">
        <f t="shared" si="8"/>
        <v/>
      </c>
      <c r="G119" s="20" t="str">
        <f t="shared" si="6"/>
        <v/>
      </c>
      <c r="H119" s="20">
        <f t="shared" si="3"/>
        <v>0</v>
      </c>
      <c r="I119" s="20">
        <f t="shared" si="4"/>
        <v>0</v>
      </c>
      <c r="J119" s="20">
        <v>4841</v>
      </c>
      <c r="K119" s="20" t="s">
        <v>145</v>
      </c>
    </row>
    <row r="120" spans="1:11" x14ac:dyDescent="0.35">
      <c r="A120" s="27">
        <v>4842</v>
      </c>
      <c r="B120" s="24" t="s">
        <v>146</v>
      </c>
      <c r="D120" s="25">
        <v>4842</v>
      </c>
      <c r="E120" s="24" t="s">
        <v>146</v>
      </c>
      <c r="F120" s="20" t="str">
        <f t="shared" si="8"/>
        <v/>
      </c>
      <c r="G120" s="20" t="str">
        <f t="shared" si="6"/>
        <v/>
      </c>
      <c r="H120" s="20">
        <f t="shared" si="3"/>
        <v>0</v>
      </c>
      <c r="I120" s="20">
        <f t="shared" si="4"/>
        <v>1111</v>
      </c>
      <c r="J120" s="20">
        <v>4842</v>
      </c>
      <c r="K120" s="20" t="s">
        <v>147</v>
      </c>
    </row>
    <row r="121" spans="1:11" ht="46.5" x14ac:dyDescent="0.35">
      <c r="A121" s="27">
        <v>4851</v>
      </c>
      <c r="B121" s="24" t="s">
        <v>148</v>
      </c>
      <c r="D121" s="25">
        <v>4851</v>
      </c>
      <c r="E121" s="24" t="s">
        <v>149</v>
      </c>
      <c r="F121" s="20" t="str">
        <f t="shared" si="8"/>
        <v/>
      </c>
      <c r="G121" s="20">
        <f t="shared" si="6"/>
        <v>1</v>
      </c>
      <c r="H121" s="20">
        <f t="shared" si="3"/>
        <v>0</v>
      </c>
      <c r="I121" s="20">
        <f t="shared" si="4"/>
        <v>1111</v>
      </c>
      <c r="J121" s="20">
        <v>4851</v>
      </c>
      <c r="K121" s="20" t="s">
        <v>149</v>
      </c>
    </row>
    <row r="122" spans="1:11" ht="69.75" x14ac:dyDescent="0.35">
      <c r="A122" s="27">
        <v>4891</v>
      </c>
      <c r="B122" s="24" t="s">
        <v>150</v>
      </c>
      <c r="D122" s="25">
        <v>4891</v>
      </c>
      <c r="E122" s="24" t="s">
        <v>151</v>
      </c>
      <c r="F122" s="20" t="str">
        <f t="shared" si="8"/>
        <v/>
      </c>
      <c r="G122" s="20" t="str">
        <f t="shared" si="6"/>
        <v/>
      </c>
      <c r="H122" s="20">
        <f t="shared" si="3"/>
        <v>0</v>
      </c>
      <c r="I122" s="20">
        <f t="shared" si="4"/>
        <v>0</v>
      </c>
      <c r="J122" s="20">
        <v>4891</v>
      </c>
      <c r="K122" s="20" t="s">
        <v>151</v>
      </c>
    </row>
    <row r="123" spans="1:11" x14ac:dyDescent="0.35">
      <c r="A123" s="29">
        <f t="shared" ref="A123:B136" si="9">+D123</f>
        <v>4941</v>
      </c>
      <c r="B123" s="31" t="str">
        <f t="shared" si="9"/>
        <v>Расходи за запослене</v>
      </c>
      <c r="D123" s="25">
        <v>4941</v>
      </c>
      <c r="E123" s="24" t="s">
        <v>152</v>
      </c>
      <c r="F123" s="20" t="str">
        <f t="shared" si="8"/>
        <v/>
      </c>
      <c r="G123" s="20" t="str">
        <f t="shared" si="6"/>
        <v/>
      </c>
      <c r="H123" s="20">
        <f t="shared" si="3"/>
        <v>0</v>
      </c>
      <c r="I123" s="20">
        <f t="shared" si="4"/>
        <v>0</v>
      </c>
      <c r="J123" s="20">
        <v>4941</v>
      </c>
      <c r="K123" s="20" t="s">
        <v>152</v>
      </c>
    </row>
    <row r="124" spans="1:11" x14ac:dyDescent="0.35">
      <c r="A124" s="29">
        <f t="shared" si="9"/>
        <v>4942</v>
      </c>
      <c r="B124" s="31" t="str">
        <f t="shared" si="9"/>
        <v>Коришћење услуга и роба</v>
      </c>
      <c r="D124" s="25">
        <v>4942</v>
      </c>
      <c r="E124" s="24" t="s">
        <v>153</v>
      </c>
      <c r="F124" s="20" t="str">
        <f t="shared" si="8"/>
        <v/>
      </c>
      <c r="G124" s="20" t="str">
        <f t="shared" si="6"/>
        <v/>
      </c>
      <c r="H124" s="20">
        <f t="shared" si="3"/>
        <v>0</v>
      </c>
      <c r="I124" s="20">
        <f t="shared" si="4"/>
        <v>0</v>
      </c>
      <c r="J124" s="20">
        <v>4942</v>
      </c>
      <c r="K124" s="20" t="s">
        <v>153</v>
      </c>
    </row>
    <row r="125" spans="1:11" x14ac:dyDescent="0.35">
      <c r="A125" s="29">
        <f t="shared" si="9"/>
        <v>4943</v>
      </c>
      <c r="B125" s="31" t="str">
        <f t="shared" si="9"/>
        <v>Амортизација и употреба средстава за рад</v>
      </c>
      <c r="D125" s="25">
        <v>4943</v>
      </c>
      <c r="E125" s="24" t="s">
        <v>154</v>
      </c>
      <c r="F125" s="20" t="str">
        <f t="shared" si="8"/>
        <v/>
      </c>
      <c r="G125" s="20" t="str">
        <f t="shared" si="6"/>
        <v/>
      </c>
      <c r="H125" s="20">
        <f t="shared" si="3"/>
        <v>0</v>
      </c>
      <c r="I125" s="20">
        <f t="shared" si="4"/>
        <v>0</v>
      </c>
      <c r="J125" s="20">
        <v>4943</v>
      </c>
      <c r="K125" s="20" t="s">
        <v>154</v>
      </c>
    </row>
    <row r="126" spans="1:11" ht="46.5" x14ac:dyDescent="0.35">
      <c r="A126" s="29">
        <f t="shared" si="9"/>
        <v>4944</v>
      </c>
      <c r="B126" s="31" t="str">
        <f t="shared" si="9"/>
        <v>Отплата камата и пратећи трошкови задуживања</v>
      </c>
      <c r="D126" s="25">
        <v>4944</v>
      </c>
      <c r="E126" s="24" t="s">
        <v>155</v>
      </c>
      <c r="F126" s="20" t="str">
        <f t="shared" si="8"/>
        <v/>
      </c>
      <c r="G126" s="20" t="str">
        <f t="shared" si="6"/>
        <v/>
      </c>
      <c r="H126" s="20">
        <f t="shared" si="3"/>
        <v>0</v>
      </c>
      <c r="I126" s="20">
        <f t="shared" si="4"/>
        <v>0</v>
      </c>
      <c r="J126" s="20">
        <v>4944</v>
      </c>
      <c r="K126" s="20" t="s">
        <v>155</v>
      </c>
    </row>
    <row r="127" spans="1:11" x14ac:dyDescent="0.35">
      <c r="A127" s="29">
        <f t="shared" si="9"/>
        <v>4945</v>
      </c>
      <c r="B127" s="31" t="str">
        <f t="shared" si="9"/>
        <v>Субвенције</v>
      </c>
      <c r="D127" s="25">
        <v>4945</v>
      </c>
      <c r="E127" s="24" t="s">
        <v>156</v>
      </c>
      <c r="F127" s="20" t="str">
        <f t="shared" si="8"/>
        <v/>
      </c>
      <c r="G127" s="20" t="str">
        <f t="shared" si="6"/>
        <v/>
      </c>
      <c r="H127" s="20">
        <f t="shared" si="3"/>
        <v>0</v>
      </c>
      <c r="I127" s="20">
        <f t="shared" si="4"/>
        <v>0</v>
      </c>
      <c r="J127" s="20">
        <v>4945</v>
      </c>
      <c r="K127" s="20" t="s">
        <v>156</v>
      </c>
    </row>
    <row r="128" spans="1:11" x14ac:dyDescent="0.35">
      <c r="A128" s="29">
        <f t="shared" si="9"/>
        <v>4947</v>
      </c>
      <c r="B128" s="31" t="str">
        <f t="shared" si="9"/>
        <v>Права из социјалног осигурања</v>
      </c>
      <c r="D128" s="25">
        <v>4947</v>
      </c>
      <c r="E128" s="24" t="s">
        <v>157</v>
      </c>
      <c r="F128" s="20" t="str">
        <f t="shared" si="8"/>
        <v/>
      </c>
      <c r="G128" s="20" t="str">
        <f t="shared" si="6"/>
        <v/>
      </c>
      <c r="H128" s="20">
        <f t="shared" si="3"/>
        <v>0</v>
      </c>
      <c r="I128" s="20">
        <f t="shared" si="4"/>
        <v>0</v>
      </c>
      <c r="J128" s="20">
        <v>4947</v>
      </c>
      <c r="K128" s="20" t="s">
        <v>157</v>
      </c>
    </row>
    <row r="129" spans="1:11" x14ac:dyDescent="0.35">
      <c r="A129" s="29">
        <f t="shared" si="9"/>
        <v>4948</v>
      </c>
      <c r="B129" s="31" t="str">
        <f t="shared" si="9"/>
        <v>Остали расходи</v>
      </c>
      <c r="D129" s="25">
        <v>4948</v>
      </c>
      <c r="E129" s="24" t="s">
        <v>158</v>
      </c>
      <c r="F129" s="20" t="str">
        <f t="shared" si="8"/>
        <v/>
      </c>
      <c r="G129" s="20" t="str">
        <f t="shared" si="6"/>
        <v/>
      </c>
      <c r="H129" s="20">
        <f t="shared" si="3"/>
        <v>0</v>
      </c>
      <c r="I129" s="20">
        <f t="shared" si="4"/>
        <v>0</v>
      </c>
      <c r="J129" s="20">
        <v>4948</v>
      </c>
      <c r="K129" s="20" t="s">
        <v>158</v>
      </c>
    </row>
    <row r="130" spans="1:11" x14ac:dyDescent="0.35">
      <c r="A130" s="29">
        <f t="shared" si="9"/>
        <v>4951</v>
      </c>
      <c r="B130" s="31" t="str">
        <f t="shared" si="9"/>
        <v>Основна средства</v>
      </c>
      <c r="D130" s="25">
        <v>4951</v>
      </c>
      <c r="E130" s="24" t="s">
        <v>159</v>
      </c>
      <c r="F130" s="20" t="str">
        <f t="shared" si="8"/>
        <v/>
      </c>
      <c r="G130" s="20" t="str">
        <f t="shared" si="6"/>
        <v/>
      </c>
      <c r="H130" s="20">
        <f t="shared" si="3"/>
        <v>0</v>
      </c>
      <c r="I130" s="20">
        <f t="shared" si="4"/>
        <v>0</v>
      </c>
      <c r="J130" s="20">
        <v>4951</v>
      </c>
      <c r="K130" s="20" t="s">
        <v>159</v>
      </c>
    </row>
    <row r="131" spans="1:11" x14ac:dyDescent="0.35">
      <c r="A131" s="29">
        <f t="shared" si="9"/>
        <v>4952</v>
      </c>
      <c r="B131" s="31" t="str">
        <f t="shared" si="9"/>
        <v>Залихе</v>
      </c>
      <c r="D131" s="25">
        <v>4952</v>
      </c>
      <c r="E131" s="24" t="s">
        <v>160</v>
      </c>
      <c r="F131" s="20" t="str">
        <f t="shared" si="8"/>
        <v/>
      </c>
      <c r="G131" s="20" t="str">
        <f t="shared" si="6"/>
        <v/>
      </c>
      <c r="H131" s="20">
        <f t="shared" si="3"/>
        <v>0</v>
      </c>
      <c r="I131" s="20">
        <f t="shared" si="4"/>
        <v>0</v>
      </c>
      <c r="J131" s="20">
        <v>4952</v>
      </c>
      <c r="K131" s="20" t="s">
        <v>160</v>
      </c>
    </row>
    <row r="132" spans="1:11" x14ac:dyDescent="0.35">
      <c r="A132" s="29">
        <f t="shared" si="9"/>
        <v>4953</v>
      </c>
      <c r="B132" s="31" t="str">
        <f t="shared" si="9"/>
        <v>Драгоцености</v>
      </c>
      <c r="D132" s="25">
        <v>4953</v>
      </c>
      <c r="E132" s="24" t="s">
        <v>161</v>
      </c>
      <c r="F132" s="20" t="str">
        <f t="shared" si="8"/>
        <v/>
      </c>
      <c r="G132" s="20" t="str">
        <f t="shared" si="6"/>
        <v/>
      </c>
      <c r="H132" s="20">
        <f t="shared" ref="H132:H196" si="10">+IF(A132-J132=0,0,1111)</f>
        <v>0</v>
      </c>
      <c r="I132" s="20">
        <f t="shared" ref="I132:I163" si="11">+IF(B132=K132,0,1111)</f>
        <v>0</v>
      </c>
      <c r="J132" s="20">
        <v>4953</v>
      </c>
      <c r="K132" s="20" t="s">
        <v>161</v>
      </c>
    </row>
    <row r="133" spans="1:11" x14ac:dyDescent="0.35">
      <c r="A133" s="29">
        <f t="shared" si="9"/>
        <v>4954</v>
      </c>
      <c r="B133" s="31" t="str">
        <f t="shared" si="9"/>
        <v xml:space="preserve">Природна имовина </v>
      </c>
      <c r="D133" s="25">
        <v>4954</v>
      </c>
      <c r="E133" s="24" t="s">
        <v>162</v>
      </c>
      <c r="F133" s="20" t="str">
        <f t="shared" si="8"/>
        <v/>
      </c>
      <c r="G133" s="20" t="str">
        <f t="shared" si="6"/>
        <v/>
      </c>
      <c r="H133" s="20">
        <f t="shared" si="10"/>
        <v>0</v>
      </c>
      <c r="I133" s="20">
        <f t="shared" si="11"/>
        <v>1111</v>
      </c>
      <c r="J133" s="20">
        <v>4954</v>
      </c>
      <c r="K133" s="20" t="s">
        <v>163</v>
      </c>
    </row>
    <row r="134" spans="1:11" x14ac:dyDescent="0.35">
      <c r="A134" s="29">
        <f t="shared" si="9"/>
        <v>4961</v>
      </c>
      <c r="B134" s="31" t="str">
        <f t="shared" si="9"/>
        <v xml:space="preserve">Отплата главнице </v>
      </c>
      <c r="D134" s="25">
        <v>4961</v>
      </c>
      <c r="E134" s="24" t="s">
        <v>164</v>
      </c>
      <c r="F134" s="20" t="str">
        <f t="shared" si="8"/>
        <v/>
      </c>
      <c r="G134" s="20" t="str">
        <f t="shared" si="6"/>
        <v/>
      </c>
      <c r="H134" s="20">
        <f t="shared" si="10"/>
        <v>0</v>
      </c>
      <c r="I134" s="20">
        <f t="shared" si="11"/>
        <v>1111</v>
      </c>
      <c r="J134" s="20">
        <v>4961</v>
      </c>
      <c r="K134" s="20" t="s">
        <v>165</v>
      </c>
    </row>
    <row r="135" spans="1:11" x14ac:dyDescent="0.35">
      <c r="A135" s="29">
        <f t="shared" si="9"/>
        <v>4962</v>
      </c>
      <c r="B135" s="31" t="str">
        <f t="shared" si="9"/>
        <v>Набавка финансијске имовине</v>
      </c>
      <c r="D135" s="25">
        <v>4962</v>
      </c>
      <c r="E135" s="24" t="s">
        <v>166</v>
      </c>
      <c r="F135" s="20" t="str">
        <f t="shared" si="8"/>
        <v/>
      </c>
      <c r="G135" s="20" t="str">
        <f t="shared" si="6"/>
        <v/>
      </c>
      <c r="H135" s="20">
        <f t="shared" si="10"/>
        <v>0</v>
      </c>
      <c r="I135" s="20">
        <f t="shared" si="11"/>
        <v>0</v>
      </c>
      <c r="J135" s="20">
        <v>4962</v>
      </c>
      <c r="K135" s="20" t="s">
        <v>166</v>
      </c>
    </row>
    <row r="136" spans="1:11" x14ac:dyDescent="0.35">
      <c r="A136" s="29">
        <f t="shared" si="9"/>
        <v>4991</v>
      </c>
      <c r="B136" s="31" t="str">
        <f t="shared" si="9"/>
        <v>Средства резерве</v>
      </c>
      <c r="D136" s="25">
        <v>4991</v>
      </c>
      <c r="E136" s="24" t="s">
        <v>167</v>
      </c>
      <c r="F136" s="20" t="str">
        <f t="shared" si="8"/>
        <v/>
      </c>
      <c r="G136" s="20" t="str">
        <f t="shared" si="6"/>
        <v/>
      </c>
      <c r="H136" s="20">
        <f t="shared" si="10"/>
        <v>0</v>
      </c>
      <c r="I136" s="20">
        <f t="shared" si="11"/>
        <v>0</v>
      </c>
      <c r="J136" s="20">
        <v>4991</v>
      </c>
      <c r="K136" s="20" t="s">
        <v>167</v>
      </c>
    </row>
    <row r="137" spans="1:11" x14ac:dyDescent="0.35">
      <c r="A137" s="32">
        <v>5111</v>
      </c>
      <c r="B137" s="33" t="s">
        <v>168</v>
      </c>
      <c r="D137" s="20">
        <v>5111</v>
      </c>
      <c r="E137" s="20" t="s">
        <v>168</v>
      </c>
      <c r="F137" s="20" t="str">
        <f t="shared" si="8"/>
        <v/>
      </c>
      <c r="G137" s="20" t="str">
        <f t="shared" si="6"/>
        <v/>
      </c>
      <c r="H137" s="20">
        <f t="shared" si="10"/>
        <v>0</v>
      </c>
      <c r="I137" s="20">
        <f t="shared" si="11"/>
        <v>0</v>
      </c>
      <c r="J137" s="20">
        <v>5111</v>
      </c>
      <c r="K137" s="20" t="s">
        <v>168</v>
      </c>
    </row>
    <row r="138" spans="1:11" x14ac:dyDescent="0.35">
      <c r="A138" s="32">
        <v>5112</v>
      </c>
      <c r="B138" s="33" t="s">
        <v>169</v>
      </c>
      <c r="D138" s="20">
        <v>5112</v>
      </c>
      <c r="E138" s="20" t="s">
        <v>169</v>
      </c>
      <c r="F138" s="20" t="str">
        <f t="shared" si="8"/>
        <v/>
      </c>
      <c r="G138" s="20" t="str">
        <f t="shared" si="6"/>
        <v/>
      </c>
      <c r="H138" s="20">
        <f t="shared" si="10"/>
        <v>0</v>
      </c>
      <c r="I138" s="20">
        <f t="shared" si="11"/>
        <v>0</v>
      </c>
      <c r="J138" s="20">
        <v>5112</v>
      </c>
      <c r="K138" s="20" t="s">
        <v>169</v>
      </c>
    </row>
    <row r="139" spans="1:11" x14ac:dyDescent="0.35">
      <c r="A139" s="32">
        <v>5113</v>
      </c>
      <c r="B139" s="33" t="s">
        <v>170</v>
      </c>
      <c r="D139" s="20">
        <v>5113</v>
      </c>
      <c r="E139" s="20" t="s">
        <v>170</v>
      </c>
      <c r="F139" s="20" t="str">
        <f t="shared" si="8"/>
        <v/>
      </c>
      <c r="G139" s="20" t="str">
        <f t="shared" si="6"/>
        <v/>
      </c>
      <c r="H139" s="20">
        <f t="shared" si="10"/>
        <v>0</v>
      </c>
      <c r="I139" s="20">
        <f t="shared" si="11"/>
        <v>0</v>
      </c>
      <c r="J139" s="20">
        <v>5113</v>
      </c>
      <c r="K139" s="20" t="s">
        <v>170</v>
      </c>
    </row>
    <row r="140" spans="1:11" x14ac:dyDescent="0.35">
      <c r="A140" s="32">
        <v>5114</v>
      </c>
      <c r="B140" s="33" t="s">
        <v>171</v>
      </c>
      <c r="D140" s="20">
        <v>5114</v>
      </c>
      <c r="E140" s="20" t="s">
        <v>171</v>
      </c>
      <c r="F140" s="20" t="str">
        <f t="shared" si="8"/>
        <v/>
      </c>
      <c r="G140" s="20" t="str">
        <f t="shared" si="6"/>
        <v/>
      </c>
      <c r="H140" s="20">
        <f t="shared" si="10"/>
        <v>0</v>
      </c>
      <c r="I140" s="20">
        <f t="shared" si="11"/>
        <v>0</v>
      </c>
      <c r="J140" s="20">
        <v>5114</v>
      </c>
      <c r="K140" s="20" t="s">
        <v>171</v>
      </c>
    </row>
    <row r="141" spans="1:11" x14ac:dyDescent="0.35">
      <c r="A141" s="32">
        <v>5121</v>
      </c>
      <c r="B141" s="33" t="s">
        <v>172</v>
      </c>
      <c r="D141" s="20">
        <v>5121</v>
      </c>
      <c r="E141" s="20" t="s">
        <v>172</v>
      </c>
      <c r="F141" s="20" t="str">
        <f t="shared" si="8"/>
        <v/>
      </c>
      <c r="G141" s="20" t="str">
        <f t="shared" si="6"/>
        <v/>
      </c>
      <c r="H141" s="20">
        <f t="shared" si="10"/>
        <v>0</v>
      </c>
      <c r="I141" s="20">
        <f t="shared" si="11"/>
        <v>0</v>
      </c>
      <c r="J141" s="20">
        <v>5121</v>
      </c>
      <c r="K141" s="20" t="s">
        <v>172</v>
      </c>
    </row>
    <row r="142" spans="1:11" x14ac:dyDescent="0.35">
      <c r="A142" s="32">
        <v>5122</v>
      </c>
      <c r="B142" s="33" t="s">
        <v>173</v>
      </c>
      <c r="D142" s="20">
        <v>5122</v>
      </c>
      <c r="E142" s="20" t="s">
        <v>173</v>
      </c>
      <c r="F142" s="20" t="str">
        <f t="shared" si="8"/>
        <v/>
      </c>
      <c r="G142" s="20" t="str">
        <f t="shared" si="6"/>
        <v/>
      </c>
      <c r="H142" s="20">
        <f t="shared" si="10"/>
        <v>0</v>
      </c>
      <c r="I142" s="20">
        <f t="shared" si="11"/>
        <v>0</v>
      </c>
      <c r="J142" s="20">
        <v>5122</v>
      </c>
      <c r="K142" s="20" t="s">
        <v>173</v>
      </c>
    </row>
    <row r="143" spans="1:11" x14ac:dyDescent="0.35">
      <c r="A143" s="32">
        <v>5123</v>
      </c>
      <c r="B143" s="33" t="s">
        <v>174</v>
      </c>
      <c r="D143" s="20">
        <v>5123</v>
      </c>
      <c r="E143" s="20" t="s">
        <v>174</v>
      </c>
      <c r="F143" s="20" t="str">
        <f t="shared" si="8"/>
        <v/>
      </c>
      <c r="G143" s="20" t="str">
        <f t="shared" si="6"/>
        <v/>
      </c>
      <c r="H143" s="20">
        <f t="shared" si="10"/>
        <v>0</v>
      </c>
      <c r="I143" s="20">
        <f t="shared" si="11"/>
        <v>0</v>
      </c>
      <c r="J143" s="20">
        <v>5123</v>
      </c>
      <c r="K143" s="20" t="s">
        <v>174</v>
      </c>
    </row>
    <row r="144" spans="1:11" x14ac:dyDescent="0.35">
      <c r="A144" s="32">
        <v>5124</v>
      </c>
      <c r="B144" s="33" t="s">
        <v>175</v>
      </c>
      <c r="D144" s="20">
        <v>5124</v>
      </c>
      <c r="E144" s="20" t="s">
        <v>175</v>
      </c>
      <c r="F144" s="20" t="str">
        <f t="shared" si="8"/>
        <v/>
      </c>
      <c r="G144" s="20" t="str">
        <f t="shared" si="6"/>
        <v/>
      </c>
      <c r="H144" s="20">
        <f t="shared" si="10"/>
        <v>0</v>
      </c>
      <c r="I144" s="20">
        <f t="shared" si="11"/>
        <v>1111</v>
      </c>
      <c r="J144" s="20">
        <v>5124</v>
      </c>
      <c r="K144" s="20" t="s">
        <v>176</v>
      </c>
    </row>
    <row r="145" spans="1:11" x14ac:dyDescent="0.35">
      <c r="A145" s="32">
        <v>5125</v>
      </c>
      <c r="B145" s="33" t="s">
        <v>177</v>
      </c>
      <c r="D145" s="20">
        <v>5125</v>
      </c>
      <c r="E145" s="20" t="s">
        <v>177</v>
      </c>
      <c r="F145" s="20" t="str">
        <f t="shared" si="8"/>
        <v/>
      </c>
      <c r="G145" s="20" t="str">
        <f t="shared" si="6"/>
        <v/>
      </c>
      <c r="H145" s="20">
        <f t="shared" si="10"/>
        <v>0</v>
      </c>
      <c r="I145" s="20">
        <f t="shared" si="11"/>
        <v>0</v>
      </c>
      <c r="J145" s="20">
        <v>5125</v>
      </c>
      <c r="K145" s="20" t="s">
        <v>177</v>
      </c>
    </row>
    <row r="146" spans="1:11" ht="46.5" x14ac:dyDescent="0.35">
      <c r="A146" s="32">
        <v>5126</v>
      </c>
      <c r="B146" s="33" t="s">
        <v>178</v>
      </c>
      <c r="D146" s="20">
        <v>5126</v>
      </c>
      <c r="E146" s="20" t="s">
        <v>178</v>
      </c>
      <c r="F146" s="20" t="str">
        <f t="shared" si="8"/>
        <v/>
      </c>
      <c r="G146" s="20" t="str">
        <f t="shared" si="6"/>
        <v/>
      </c>
      <c r="H146" s="20">
        <f t="shared" si="10"/>
        <v>0</v>
      </c>
      <c r="I146" s="20">
        <f t="shared" si="11"/>
        <v>0</v>
      </c>
      <c r="J146" s="20">
        <v>5126</v>
      </c>
      <c r="K146" s="20" t="s">
        <v>178</v>
      </c>
    </row>
    <row r="147" spans="1:11" x14ac:dyDescent="0.35">
      <c r="A147" s="32">
        <v>5127</v>
      </c>
      <c r="B147" s="33" t="s">
        <v>179</v>
      </c>
      <c r="D147" s="20">
        <v>5127</v>
      </c>
      <c r="E147" s="20" t="s">
        <v>179</v>
      </c>
      <c r="F147" s="20" t="str">
        <f t="shared" si="8"/>
        <v/>
      </c>
      <c r="G147" s="20" t="str">
        <f t="shared" si="6"/>
        <v/>
      </c>
      <c r="H147" s="20">
        <f t="shared" si="10"/>
        <v>0</v>
      </c>
      <c r="I147" s="20">
        <f t="shared" si="11"/>
        <v>0</v>
      </c>
      <c r="J147" s="20">
        <v>5127</v>
      </c>
      <c r="K147" s="20" t="s">
        <v>179</v>
      </c>
    </row>
    <row r="148" spans="1:11" x14ac:dyDescent="0.35">
      <c r="A148" s="32">
        <v>5128</v>
      </c>
      <c r="B148" s="33" t="s">
        <v>180</v>
      </c>
      <c r="D148" s="20">
        <v>5128</v>
      </c>
      <c r="E148" s="20" t="s">
        <v>180</v>
      </c>
      <c r="F148" s="20" t="str">
        <f t="shared" si="8"/>
        <v/>
      </c>
      <c r="G148" s="20" t="str">
        <f t="shared" si="6"/>
        <v/>
      </c>
      <c r="H148" s="20">
        <f t="shared" si="10"/>
        <v>0</v>
      </c>
      <c r="I148" s="20">
        <f t="shared" si="11"/>
        <v>0</v>
      </c>
      <c r="J148" s="20">
        <v>5128</v>
      </c>
      <c r="K148" s="20" t="s">
        <v>180</v>
      </c>
    </row>
    <row r="149" spans="1:11" ht="46.5" x14ac:dyDescent="0.35">
      <c r="A149" s="32">
        <v>5129</v>
      </c>
      <c r="B149" s="33" t="s">
        <v>181</v>
      </c>
      <c r="D149" s="20">
        <v>5129</v>
      </c>
      <c r="E149" s="20" t="s">
        <v>181</v>
      </c>
      <c r="F149" s="20" t="str">
        <f t="shared" si="8"/>
        <v/>
      </c>
      <c r="G149" s="20" t="str">
        <f t="shared" si="6"/>
        <v/>
      </c>
      <c r="H149" s="20">
        <f t="shared" si="10"/>
        <v>0</v>
      </c>
      <c r="I149" s="20">
        <f t="shared" si="11"/>
        <v>0</v>
      </c>
      <c r="J149" s="20">
        <v>5129</v>
      </c>
      <c r="K149" s="20" t="s">
        <v>181</v>
      </c>
    </row>
    <row r="150" spans="1:11" x14ac:dyDescent="0.35">
      <c r="A150" s="32">
        <v>5131</v>
      </c>
      <c r="B150" s="33" t="s">
        <v>182</v>
      </c>
      <c r="D150" s="20">
        <v>5131</v>
      </c>
      <c r="E150" s="20" t="s">
        <v>182</v>
      </c>
      <c r="F150" s="20" t="str">
        <f t="shared" si="8"/>
        <v/>
      </c>
      <c r="G150" s="20" t="str">
        <f t="shared" si="6"/>
        <v/>
      </c>
      <c r="H150" s="20">
        <f t="shared" si="10"/>
        <v>0</v>
      </c>
      <c r="I150" s="20">
        <f t="shared" si="11"/>
        <v>0</v>
      </c>
      <c r="J150" s="20">
        <v>5131</v>
      </c>
      <c r="K150" s="20" t="s">
        <v>182</v>
      </c>
    </row>
    <row r="151" spans="1:11" x14ac:dyDescent="0.35">
      <c r="A151" s="34">
        <v>5141</v>
      </c>
      <c r="B151" s="33" t="s">
        <v>183</v>
      </c>
      <c r="D151" s="20">
        <v>5141</v>
      </c>
      <c r="E151" s="20" t="s">
        <v>183</v>
      </c>
      <c r="F151" s="20" t="str">
        <f t="shared" si="8"/>
        <v/>
      </c>
      <c r="G151" s="20" t="str">
        <f t="shared" si="6"/>
        <v/>
      </c>
      <c r="H151" s="20">
        <f t="shared" si="10"/>
        <v>0</v>
      </c>
      <c r="I151" s="20">
        <f t="shared" si="11"/>
        <v>0</v>
      </c>
      <c r="J151" s="20">
        <v>5141</v>
      </c>
      <c r="K151" s="20" t="s">
        <v>183</v>
      </c>
    </row>
    <row r="152" spans="1:11" x14ac:dyDescent="0.35">
      <c r="A152" s="34">
        <v>5151</v>
      </c>
      <c r="B152" s="33" t="s">
        <v>184</v>
      </c>
      <c r="D152" s="20">
        <v>5151</v>
      </c>
      <c r="E152" s="20" t="s">
        <v>184</v>
      </c>
      <c r="F152" s="20" t="str">
        <f t="shared" si="8"/>
        <v/>
      </c>
      <c r="G152" s="20" t="str">
        <f t="shared" si="6"/>
        <v/>
      </c>
      <c r="H152" s="20">
        <f t="shared" si="10"/>
        <v>0</v>
      </c>
      <c r="I152" s="20">
        <f t="shared" si="11"/>
        <v>0</v>
      </c>
      <c r="J152" s="20">
        <v>5151</v>
      </c>
      <c r="K152" s="20" t="s">
        <v>184</v>
      </c>
    </row>
    <row r="153" spans="1:11" x14ac:dyDescent="0.35">
      <c r="A153" s="32">
        <v>5211</v>
      </c>
      <c r="B153" s="33" t="s">
        <v>185</v>
      </c>
      <c r="D153" s="20">
        <v>5211</v>
      </c>
      <c r="E153" s="20" t="s">
        <v>185</v>
      </c>
      <c r="F153" s="20" t="str">
        <f t="shared" si="8"/>
        <v/>
      </c>
      <c r="G153" s="20" t="str">
        <f t="shared" si="6"/>
        <v/>
      </c>
      <c r="H153" s="20">
        <f t="shared" si="10"/>
        <v>0</v>
      </c>
      <c r="I153" s="20">
        <f t="shared" si="11"/>
        <v>0</v>
      </c>
      <c r="J153" s="20">
        <v>5211</v>
      </c>
      <c r="K153" s="20" t="s">
        <v>185</v>
      </c>
    </row>
    <row r="154" spans="1:11" x14ac:dyDescent="0.35">
      <c r="A154" s="32">
        <v>5221</v>
      </c>
      <c r="B154" s="33" t="s">
        <v>186</v>
      </c>
      <c r="D154" s="20">
        <v>5221</v>
      </c>
      <c r="E154" s="20" t="s">
        <v>186</v>
      </c>
      <c r="F154" s="20" t="str">
        <f t="shared" si="8"/>
        <v/>
      </c>
      <c r="G154" s="20" t="str">
        <f t="shared" si="6"/>
        <v/>
      </c>
      <c r="H154" s="20">
        <f t="shared" si="10"/>
        <v>0</v>
      </c>
      <c r="I154" s="20">
        <f t="shared" si="11"/>
        <v>0</v>
      </c>
      <c r="J154" s="20">
        <v>5221</v>
      </c>
      <c r="K154" s="20" t="s">
        <v>186</v>
      </c>
    </row>
    <row r="155" spans="1:11" x14ac:dyDescent="0.35">
      <c r="A155" s="32">
        <v>5222</v>
      </c>
      <c r="B155" s="33" t="s">
        <v>187</v>
      </c>
      <c r="D155" s="20">
        <v>5222</v>
      </c>
      <c r="E155" s="20" t="s">
        <v>187</v>
      </c>
      <c r="F155" s="20" t="str">
        <f t="shared" si="8"/>
        <v/>
      </c>
      <c r="G155" s="20" t="str">
        <f t="shared" si="6"/>
        <v/>
      </c>
      <c r="H155" s="20">
        <f t="shared" si="10"/>
        <v>0</v>
      </c>
      <c r="I155" s="20">
        <f t="shared" si="11"/>
        <v>0</v>
      </c>
      <c r="J155" s="20">
        <v>5222</v>
      </c>
      <c r="K155" s="20" t="s">
        <v>187</v>
      </c>
    </row>
    <row r="156" spans="1:11" x14ac:dyDescent="0.35">
      <c r="A156" s="32">
        <v>5223</v>
      </c>
      <c r="B156" s="33" t="s">
        <v>188</v>
      </c>
      <c r="D156" s="20">
        <v>5223</v>
      </c>
      <c r="E156" s="20" t="s">
        <v>188</v>
      </c>
      <c r="F156" s="20" t="str">
        <f t="shared" si="8"/>
        <v/>
      </c>
      <c r="G156" s="20" t="str">
        <f t="shared" si="6"/>
        <v/>
      </c>
      <c r="H156" s="20">
        <f t="shared" si="10"/>
        <v>0</v>
      </c>
      <c r="I156" s="20">
        <f t="shared" si="11"/>
        <v>0</v>
      </c>
      <c r="J156" s="20">
        <v>5223</v>
      </c>
      <c r="K156" s="20" t="s">
        <v>188</v>
      </c>
    </row>
    <row r="157" spans="1:11" x14ac:dyDescent="0.35">
      <c r="A157" s="32">
        <v>5231</v>
      </c>
      <c r="B157" s="33" t="s">
        <v>189</v>
      </c>
      <c r="D157" s="20">
        <v>5231</v>
      </c>
      <c r="E157" s="20" t="s">
        <v>189</v>
      </c>
      <c r="F157" s="20" t="str">
        <f t="shared" si="8"/>
        <v/>
      </c>
      <c r="G157" s="20" t="str">
        <f t="shared" si="6"/>
        <v/>
      </c>
      <c r="H157" s="20">
        <f t="shared" si="10"/>
        <v>0</v>
      </c>
      <c r="I157" s="20">
        <f t="shared" si="11"/>
        <v>0</v>
      </c>
      <c r="J157" s="20">
        <v>5231</v>
      </c>
      <c r="K157" s="20" t="s">
        <v>189</v>
      </c>
    </row>
    <row r="158" spans="1:11" x14ac:dyDescent="0.35">
      <c r="A158" s="32">
        <v>5311</v>
      </c>
      <c r="B158" s="33" t="s">
        <v>161</v>
      </c>
      <c r="D158" s="20">
        <v>5311</v>
      </c>
      <c r="E158" s="20" t="s">
        <v>161</v>
      </c>
      <c r="F158" s="20" t="str">
        <f t="shared" si="8"/>
        <v/>
      </c>
      <c r="G158" s="20" t="str">
        <f t="shared" si="6"/>
        <v/>
      </c>
      <c r="H158" s="20">
        <f t="shared" si="10"/>
        <v>0</v>
      </c>
      <c r="I158" s="20">
        <f t="shared" si="11"/>
        <v>0</v>
      </c>
      <c r="J158" s="20">
        <v>5311</v>
      </c>
      <c r="K158" s="20" t="s">
        <v>161</v>
      </c>
    </row>
    <row r="159" spans="1:11" x14ac:dyDescent="0.35">
      <c r="A159" s="32">
        <v>5411</v>
      </c>
      <c r="B159" s="33" t="s">
        <v>190</v>
      </c>
      <c r="D159" s="20">
        <v>5411</v>
      </c>
      <c r="E159" s="20" t="s">
        <v>190</v>
      </c>
      <c r="F159" s="20" t="str">
        <f t="shared" si="8"/>
        <v/>
      </c>
      <c r="G159" s="20" t="str">
        <f t="shared" si="6"/>
        <v/>
      </c>
      <c r="H159" s="20">
        <f t="shared" si="10"/>
        <v>0</v>
      </c>
      <c r="I159" s="20">
        <f t="shared" si="11"/>
        <v>0</v>
      </c>
      <c r="J159" s="20">
        <v>5411</v>
      </c>
      <c r="K159" s="20" t="s">
        <v>190</v>
      </c>
    </row>
    <row r="160" spans="1:11" x14ac:dyDescent="0.35">
      <c r="A160" s="32">
        <v>5421</v>
      </c>
      <c r="B160" s="33" t="s">
        <v>191</v>
      </c>
      <c r="D160" s="20">
        <v>5421</v>
      </c>
      <c r="E160" s="20" t="s">
        <v>191</v>
      </c>
      <c r="F160" s="20" t="str">
        <f t="shared" si="8"/>
        <v/>
      </c>
      <c r="G160" s="20" t="str">
        <f t="shared" si="6"/>
        <v/>
      </c>
      <c r="H160" s="20">
        <f t="shared" si="10"/>
        <v>0</v>
      </c>
      <c r="I160" s="20">
        <f t="shared" si="11"/>
        <v>0</v>
      </c>
      <c r="J160" s="20">
        <v>5421</v>
      </c>
      <c r="K160" s="20" t="s">
        <v>191</v>
      </c>
    </row>
    <row r="161" spans="1:11" x14ac:dyDescent="0.35">
      <c r="A161" s="32">
        <v>5431</v>
      </c>
      <c r="B161" s="33" t="s">
        <v>192</v>
      </c>
      <c r="D161" s="20">
        <v>5431</v>
      </c>
      <c r="E161" s="20" t="s">
        <v>192</v>
      </c>
      <c r="F161" s="20" t="str">
        <f t="shared" si="8"/>
        <v/>
      </c>
      <c r="G161" s="20" t="str">
        <f t="shared" si="6"/>
        <v/>
      </c>
      <c r="H161" s="20">
        <f t="shared" si="10"/>
        <v>0</v>
      </c>
      <c r="I161" s="20">
        <f t="shared" si="11"/>
        <v>0</v>
      </c>
      <c r="J161" s="20">
        <v>5431</v>
      </c>
      <c r="K161" s="20" t="s">
        <v>192</v>
      </c>
    </row>
    <row r="162" spans="1:11" x14ac:dyDescent="0.35">
      <c r="A162" s="35">
        <v>5432</v>
      </c>
      <c r="B162" s="36" t="s">
        <v>193</v>
      </c>
      <c r="D162" s="20">
        <v>5432</v>
      </c>
      <c r="E162" s="20" t="s">
        <v>193</v>
      </c>
      <c r="F162" s="20" t="str">
        <f t="shared" si="8"/>
        <v/>
      </c>
      <c r="G162" s="20" t="str">
        <f t="shared" si="6"/>
        <v/>
      </c>
      <c r="H162" s="20">
        <f t="shared" si="10"/>
        <v>0</v>
      </c>
      <c r="I162" s="20">
        <f t="shared" si="11"/>
        <v>0</v>
      </c>
      <c r="J162" s="20">
        <v>5432</v>
      </c>
      <c r="K162" s="20" t="s">
        <v>193</v>
      </c>
    </row>
    <row r="163" spans="1:11" ht="69.75" x14ac:dyDescent="0.35">
      <c r="A163" s="27">
        <v>5511</v>
      </c>
      <c r="B163" s="37" t="s">
        <v>194</v>
      </c>
      <c r="D163" s="20">
        <v>5511</v>
      </c>
      <c r="E163" s="20" t="s">
        <v>195</v>
      </c>
      <c r="F163" s="20" t="str">
        <f t="shared" si="8"/>
        <v/>
      </c>
      <c r="G163" s="20" t="str">
        <f t="shared" si="6"/>
        <v/>
      </c>
      <c r="H163" s="20">
        <f t="shared" si="10"/>
        <v>0</v>
      </c>
      <c r="I163" s="20">
        <f t="shared" si="11"/>
        <v>0</v>
      </c>
      <c r="J163" s="20">
        <v>5511</v>
      </c>
      <c r="K163" s="20" t="s">
        <v>195</v>
      </c>
    </row>
    <row r="164" spans="1:11" x14ac:dyDescent="0.35">
      <c r="A164" s="27"/>
      <c r="B164" s="37"/>
    </row>
    <row r="165" spans="1:11" ht="46.5" x14ac:dyDescent="0.35">
      <c r="A165" s="23">
        <v>6111</v>
      </c>
      <c r="B165" s="24" t="s">
        <v>196</v>
      </c>
      <c r="D165" s="20">
        <v>6111</v>
      </c>
      <c r="E165" s="20" t="s">
        <v>196</v>
      </c>
      <c r="F165" s="20" t="str">
        <f t="shared" si="8"/>
        <v/>
      </c>
      <c r="G165" s="20" t="str">
        <f t="shared" si="8"/>
        <v/>
      </c>
      <c r="H165" s="20">
        <f t="shared" si="10"/>
        <v>0</v>
      </c>
      <c r="I165" s="20">
        <f t="shared" ref="I165:I200" si="12">+IF(B165=K165,0,1111)</f>
        <v>1111</v>
      </c>
      <c r="J165" s="20">
        <v>6111</v>
      </c>
      <c r="K165" s="20" t="s">
        <v>197</v>
      </c>
    </row>
    <row r="166" spans="1:11" x14ac:dyDescent="0.35">
      <c r="A166" s="23">
        <v>6112</v>
      </c>
      <c r="B166" s="24" t="s">
        <v>198</v>
      </c>
      <c r="D166" s="20">
        <v>6112</v>
      </c>
      <c r="E166" s="20" t="s">
        <v>198</v>
      </c>
      <c r="F166" s="20" t="str">
        <f t="shared" si="8"/>
        <v/>
      </c>
      <c r="G166" s="20" t="str">
        <f t="shared" si="8"/>
        <v/>
      </c>
      <c r="H166" s="20">
        <f t="shared" si="10"/>
        <v>0</v>
      </c>
      <c r="I166" s="20">
        <f t="shared" si="12"/>
        <v>0</v>
      </c>
      <c r="J166" s="20">
        <v>6112</v>
      </c>
      <c r="K166" s="20" t="s">
        <v>198</v>
      </c>
    </row>
    <row r="167" spans="1:11" ht="46.5" x14ac:dyDescent="0.35">
      <c r="A167" s="23">
        <v>6113</v>
      </c>
      <c r="B167" s="24" t="s">
        <v>199</v>
      </c>
      <c r="D167" s="20">
        <v>6113</v>
      </c>
      <c r="E167" s="20" t="s">
        <v>199</v>
      </c>
      <c r="F167" s="20" t="str">
        <f t="shared" si="8"/>
        <v/>
      </c>
      <c r="G167" s="20" t="str">
        <f t="shared" si="8"/>
        <v/>
      </c>
      <c r="H167" s="20">
        <f t="shared" si="10"/>
        <v>0</v>
      </c>
      <c r="I167" s="20">
        <f t="shared" si="12"/>
        <v>0</v>
      </c>
      <c r="J167" s="20">
        <v>6113</v>
      </c>
      <c r="K167" s="20" t="s">
        <v>199</v>
      </c>
    </row>
    <row r="168" spans="1:11" ht="46.5" x14ac:dyDescent="0.35">
      <c r="A168" s="23">
        <v>6114</v>
      </c>
      <c r="B168" s="24" t="s">
        <v>200</v>
      </c>
      <c r="D168" s="20">
        <v>6114</v>
      </c>
      <c r="E168" s="20" t="s">
        <v>200</v>
      </c>
      <c r="F168" s="20" t="str">
        <f t="shared" si="8"/>
        <v/>
      </c>
      <c r="G168" s="20" t="str">
        <f t="shared" si="8"/>
        <v/>
      </c>
      <c r="H168" s="20">
        <f t="shared" si="10"/>
        <v>0</v>
      </c>
      <c r="I168" s="20">
        <f t="shared" si="12"/>
        <v>1111</v>
      </c>
      <c r="J168" s="20">
        <v>6114</v>
      </c>
      <c r="K168" s="20" t="s">
        <v>201</v>
      </c>
    </row>
    <row r="169" spans="1:11" ht="46.5" x14ac:dyDescent="0.35">
      <c r="A169" s="23">
        <v>6115</v>
      </c>
      <c r="B169" s="24" t="s">
        <v>202</v>
      </c>
      <c r="D169" s="20">
        <v>6115</v>
      </c>
      <c r="E169" s="20" t="s">
        <v>202</v>
      </c>
      <c r="F169" s="20" t="str">
        <f t="shared" si="8"/>
        <v/>
      </c>
      <c r="G169" s="20" t="str">
        <f t="shared" si="8"/>
        <v/>
      </c>
      <c r="H169" s="20">
        <f t="shared" si="10"/>
        <v>0</v>
      </c>
      <c r="I169" s="20">
        <f t="shared" si="12"/>
        <v>0</v>
      </c>
      <c r="J169" s="20">
        <v>6115</v>
      </c>
      <c r="K169" s="20" t="s">
        <v>202</v>
      </c>
    </row>
    <row r="170" spans="1:11" x14ac:dyDescent="0.35">
      <c r="A170" s="23">
        <v>6116</v>
      </c>
      <c r="B170" s="24" t="s">
        <v>203</v>
      </c>
      <c r="D170" s="20">
        <v>6116</v>
      </c>
      <c r="E170" s="20" t="s">
        <v>203</v>
      </c>
      <c r="F170" s="20" t="str">
        <f t="shared" ref="F170:G201" si="13">+IF(A170=D170,"",1)</f>
        <v/>
      </c>
      <c r="G170" s="20" t="str">
        <f t="shared" si="13"/>
        <v/>
      </c>
      <c r="H170" s="20">
        <f t="shared" si="10"/>
        <v>0</v>
      </c>
      <c r="I170" s="20">
        <f t="shared" si="12"/>
        <v>1111</v>
      </c>
      <c r="J170" s="20">
        <v>6116</v>
      </c>
      <c r="K170" s="20" t="s">
        <v>204</v>
      </c>
    </row>
    <row r="171" spans="1:11" ht="46.5" x14ac:dyDescent="0.35">
      <c r="A171" s="23">
        <v>6117</v>
      </c>
      <c r="B171" s="24" t="s">
        <v>205</v>
      </c>
      <c r="D171" s="20">
        <v>6117</v>
      </c>
      <c r="E171" s="20" t="s">
        <v>205</v>
      </c>
      <c r="F171" s="20" t="str">
        <f t="shared" si="13"/>
        <v/>
      </c>
      <c r="G171" s="20" t="str">
        <f t="shared" si="13"/>
        <v/>
      </c>
      <c r="H171" s="20">
        <f t="shared" si="10"/>
        <v>0</v>
      </c>
      <c r="I171" s="20">
        <f t="shared" si="12"/>
        <v>0</v>
      </c>
      <c r="J171" s="20">
        <v>6117</v>
      </c>
      <c r="K171" s="20" t="s">
        <v>205</v>
      </c>
    </row>
    <row r="172" spans="1:11" x14ac:dyDescent="0.35">
      <c r="A172" s="23">
        <v>6118</v>
      </c>
      <c r="B172" s="24" t="s">
        <v>206</v>
      </c>
      <c r="D172" s="20">
        <v>6118</v>
      </c>
      <c r="E172" s="20" t="s">
        <v>206</v>
      </c>
      <c r="F172" s="20" t="str">
        <f t="shared" si="13"/>
        <v/>
      </c>
      <c r="G172" s="20" t="str">
        <f t="shared" si="13"/>
        <v/>
      </c>
      <c r="H172" s="20">
        <f t="shared" si="10"/>
        <v>0</v>
      </c>
      <c r="I172" s="20">
        <f t="shared" si="12"/>
        <v>0</v>
      </c>
      <c r="J172" s="20">
        <v>6118</v>
      </c>
      <c r="K172" s="20" t="s">
        <v>206</v>
      </c>
    </row>
    <row r="173" spans="1:11" x14ac:dyDescent="0.35">
      <c r="A173" s="23">
        <v>6119</v>
      </c>
      <c r="B173" s="24" t="s">
        <v>207</v>
      </c>
      <c r="D173" s="20">
        <v>6119</v>
      </c>
      <c r="E173" s="20" t="s">
        <v>207</v>
      </c>
      <c r="F173" s="20" t="str">
        <f t="shared" si="13"/>
        <v/>
      </c>
      <c r="G173" s="20" t="str">
        <f t="shared" si="13"/>
        <v/>
      </c>
      <c r="H173" s="20">
        <f t="shared" si="10"/>
        <v>0</v>
      </c>
      <c r="I173" s="20">
        <f t="shared" si="12"/>
        <v>0</v>
      </c>
      <c r="J173" s="20">
        <v>6119</v>
      </c>
      <c r="K173" s="20" t="s">
        <v>207</v>
      </c>
    </row>
    <row r="174" spans="1:11" ht="46.5" x14ac:dyDescent="0.35">
      <c r="A174" s="23">
        <v>6121</v>
      </c>
      <c r="B174" s="24" t="s">
        <v>208</v>
      </c>
      <c r="D174" s="20">
        <v>6121</v>
      </c>
      <c r="E174" s="20" t="s">
        <v>208</v>
      </c>
      <c r="F174" s="20" t="str">
        <f t="shared" si="13"/>
        <v/>
      </c>
      <c r="G174" s="20" t="str">
        <f t="shared" si="13"/>
        <v/>
      </c>
      <c r="H174" s="20">
        <f t="shared" si="10"/>
        <v>0</v>
      </c>
      <c r="I174" s="20">
        <f t="shared" si="12"/>
        <v>1111</v>
      </c>
      <c r="J174" s="20">
        <v>6121</v>
      </c>
      <c r="K174" s="20" t="s">
        <v>209</v>
      </c>
    </row>
    <row r="175" spans="1:11" x14ac:dyDescent="0.35">
      <c r="A175" s="23">
        <v>6122</v>
      </c>
      <c r="B175" s="24" t="s">
        <v>210</v>
      </c>
      <c r="D175" s="20">
        <v>6122</v>
      </c>
      <c r="E175" s="20" t="s">
        <v>210</v>
      </c>
      <c r="F175" s="20" t="str">
        <f t="shared" si="13"/>
        <v/>
      </c>
      <c r="G175" s="20" t="str">
        <f t="shared" si="13"/>
        <v/>
      </c>
      <c r="H175" s="20">
        <f t="shared" si="10"/>
        <v>0</v>
      </c>
      <c r="I175" s="20">
        <f t="shared" si="12"/>
        <v>0</v>
      </c>
      <c r="J175" s="20">
        <v>6122</v>
      </c>
      <c r="K175" s="20" t="s">
        <v>210</v>
      </c>
    </row>
    <row r="176" spans="1:11" ht="46.5" x14ac:dyDescent="0.35">
      <c r="A176" s="23">
        <v>6123</v>
      </c>
      <c r="B176" s="24" t="s">
        <v>211</v>
      </c>
      <c r="D176" s="20">
        <v>6123</v>
      </c>
      <c r="E176" s="20" t="s">
        <v>211</v>
      </c>
      <c r="F176" s="20" t="str">
        <f t="shared" si="13"/>
        <v/>
      </c>
      <c r="G176" s="20" t="str">
        <f t="shared" si="13"/>
        <v/>
      </c>
      <c r="H176" s="20">
        <f t="shared" si="10"/>
        <v>0</v>
      </c>
      <c r="I176" s="20">
        <f t="shared" si="12"/>
        <v>0</v>
      </c>
      <c r="J176" s="20">
        <v>6123</v>
      </c>
      <c r="K176" s="20" t="s">
        <v>211</v>
      </c>
    </row>
    <row r="177" spans="1:11" ht="46.5" x14ac:dyDescent="0.35">
      <c r="A177" s="23">
        <v>6124</v>
      </c>
      <c r="B177" s="24" t="s">
        <v>212</v>
      </c>
      <c r="D177" s="20">
        <v>6124</v>
      </c>
      <c r="E177" s="20" t="s">
        <v>212</v>
      </c>
      <c r="F177" s="20" t="str">
        <f t="shared" si="13"/>
        <v/>
      </c>
      <c r="G177" s="20" t="str">
        <f t="shared" si="13"/>
        <v/>
      </c>
      <c r="H177" s="20">
        <f t="shared" si="10"/>
        <v>0</v>
      </c>
      <c r="I177" s="20">
        <f t="shared" si="12"/>
        <v>0</v>
      </c>
      <c r="J177" s="20">
        <v>6124</v>
      </c>
      <c r="K177" s="20" t="s">
        <v>212</v>
      </c>
    </row>
    <row r="178" spans="1:11" ht="46.5" x14ac:dyDescent="0.35">
      <c r="A178" s="23">
        <v>6125</v>
      </c>
      <c r="B178" s="24" t="s">
        <v>213</v>
      </c>
      <c r="D178" s="20">
        <v>6125</v>
      </c>
      <c r="E178" s="20" t="s">
        <v>213</v>
      </c>
      <c r="F178" s="20" t="str">
        <f t="shared" si="13"/>
        <v/>
      </c>
      <c r="G178" s="20" t="str">
        <f t="shared" si="13"/>
        <v/>
      </c>
      <c r="H178" s="20">
        <f t="shared" si="10"/>
        <v>0</v>
      </c>
      <c r="I178" s="20">
        <f t="shared" si="12"/>
        <v>0</v>
      </c>
      <c r="J178" s="20">
        <v>6125</v>
      </c>
      <c r="K178" s="20" t="s">
        <v>213</v>
      </c>
    </row>
    <row r="179" spans="1:11" ht="46.5" x14ac:dyDescent="0.35">
      <c r="A179" s="23">
        <v>6126</v>
      </c>
      <c r="B179" s="24" t="s">
        <v>214</v>
      </c>
      <c r="D179" s="20">
        <v>6126</v>
      </c>
      <c r="E179" s="20" t="s">
        <v>214</v>
      </c>
      <c r="F179" s="20" t="str">
        <f t="shared" si="13"/>
        <v/>
      </c>
      <c r="G179" s="20" t="str">
        <f t="shared" si="13"/>
        <v/>
      </c>
      <c r="H179" s="20">
        <f t="shared" si="10"/>
        <v>0</v>
      </c>
      <c r="I179" s="20">
        <f t="shared" si="12"/>
        <v>0</v>
      </c>
      <c r="J179" s="20">
        <v>6126</v>
      </c>
      <c r="K179" s="20" t="s">
        <v>214</v>
      </c>
    </row>
    <row r="180" spans="1:11" x14ac:dyDescent="0.35">
      <c r="A180" s="23">
        <v>6129</v>
      </c>
      <c r="B180" s="24" t="s">
        <v>215</v>
      </c>
      <c r="D180" s="20">
        <v>6129</v>
      </c>
      <c r="E180" s="20" t="s">
        <v>215</v>
      </c>
      <c r="F180" s="20" t="str">
        <f t="shared" si="13"/>
        <v/>
      </c>
      <c r="G180" s="20" t="str">
        <f t="shared" si="13"/>
        <v/>
      </c>
      <c r="H180" s="20">
        <f t="shared" si="10"/>
        <v>0</v>
      </c>
      <c r="I180" s="20">
        <f t="shared" si="12"/>
        <v>0</v>
      </c>
      <c r="J180" s="20">
        <v>6129</v>
      </c>
      <c r="K180" s="20" t="s">
        <v>215</v>
      </c>
    </row>
    <row r="181" spans="1:11" x14ac:dyDescent="0.35">
      <c r="A181" s="23">
        <v>6131</v>
      </c>
      <c r="B181" s="24" t="s">
        <v>216</v>
      </c>
      <c r="D181" s="20">
        <v>6131</v>
      </c>
      <c r="E181" s="20" t="s">
        <v>216</v>
      </c>
      <c r="F181" s="20" t="str">
        <f t="shared" si="13"/>
        <v/>
      </c>
      <c r="G181" s="20" t="str">
        <f t="shared" si="13"/>
        <v/>
      </c>
      <c r="H181" s="20">
        <f t="shared" si="10"/>
        <v>0</v>
      </c>
      <c r="I181" s="20">
        <f t="shared" si="12"/>
        <v>1111</v>
      </c>
      <c r="J181" s="20">
        <v>6131</v>
      </c>
      <c r="K181" s="20" t="s">
        <v>217</v>
      </c>
    </row>
    <row r="182" spans="1:11" x14ac:dyDescent="0.35">
      <c r="A182" s="27">
        <v>6141</v>
      </c>
      <c r="B182" s="24" t="s">
        <v>218</v>
      </c>
      <c r="D182" s="20">
        <v>6141</v>
      </c>
      <c r="E182" s="20" t="s">
        <v>218</v>
      </c>
      <c r="F182" s="20" t="str">
        <f t="shared" si="13"/>
        <v/>
      </c>
      <c r="G182" s="20" t="str">
        <f t="shared" si="13"/>
        <v/>
      </c>
      <c r="H182" s="20">
        <f t="shared" si="10"/>
        <v>0</v>
      </c>
      <c r="I182" s="20">
        <f t="shared" si="12"/>
        <v>0</v>
      </c>
      <c r="J182" s="20">
        <v>6141</v>
      </c>
      <c r="K182" s="20" t="s">
        <v>218</v>
      </c>
    </row>
    <row r="183" spans="1:11" ht="46.5" x14ac:dyDescent="0.35">
      <c r="A183" s="23">
        <v>6211</v>
      </c>
      <c r="B183" s="24" t="s">
        <v>219</v>
      </c>
      <c r="D183" s="20">
        <v>6211</v>
      </c>
      <c r="E183" s="20" t="s">
        <v>219</v>
      </c>
      <c r="F183" s="20" t="str">
        <f t="shared" si="13"/>
        <v/>
      </c>
      <c r="G183" s="20" t="str">
        <f t="shared" si="13"/>
        <v/>
      </c>
      <c r="H183" s="20">
        <f t="shared" si="10"/>
        <v>0</v>
      </c>
      <c r="I183" s="20">
        <f t="shared" si="12"/>
        <v>0</v>
      </c>
      <c r="J183" s="20">
        <v>6211</v>
      </c>
      <c r="K183" s="20" t="s">
        <v>219</v>
      </c>
    </row>
    <row r="184" spans="1:11" x14ac:dyDescent="0.35">
      <c r="A184" s="23">
        <v>6212</v>
      </c>
      <c r="B184" s="24" t="s">
        <v>220</v>
      </c>
      <c r="D184" s="20">
        <v>6212</v>
      </c>
      <c r="E184" s="20" t="s">
        <v>220</v>
      </c>
      <c r="F184" s="20" t="str">
        <f t="shared" si="13"/>
        <v/>
      </c>
      <c r="G184" s="20" t="str">
        <f t="shared" si="13"/>
        <v/>
      </c>
      <c r="H184" s="20">
        <f t="shared" si="10"/>
        <v>0</v>
      </c>
      <c r="I184" s="20">
        <f t="shared" si="12"/>
        <v>0</v>
      </c>
      <c r="J184" s="20">
        <v>6212</v>
      </c>
      <c r="K184" s="20" t="s">
        <v>220</v>
      </c>
    </row>
    <row r="185" spans="1:11" ht="46.5" x14ac:dyDescent="0.35">
      <c r="A185" s="23">
        <v>6213</v>
      </c>
      <c r="B185" s="24" t="s">
        <v>221</v>
      </c>
      <c r="D185" s="20">
        <v>6213</v>
      </c>
      <c r="E185" s="20" t="s">
        <v>221</v>
      </c>
      <c r="F185" s="20" t="str">
        <f t="shared" si="13"/>
        <v/>
      </c>
      <c r="G185" s="20" t="str">
        <f t="shared" si="13"/>
        <v/>
      </c>
      <c r="H185" s="20">
        <f t="shared" si="10"/>
        <v>0</v>
      </c>
      <c r="I185" s="20">
        <f t="shared" si="12"/>
        <v>0</v>
      </c>
      <c r="J185" s="20">
        <v>6213</v>
      </c>
      <c r="K185" s="20" t="s">
        <v>221</v>
      </c>
    </row>
    <row r="186" spans="1:11" x14ac:dyDescent="0.35">
      <c r="A186" s="23">
        <v>6214</v>
      </c>
      <c r="B186" s="24" t="s">
        <v>222</v>
      </c>
      <c r="D186" s="20">
        <v>6214</v>
      </c>
      <c r="E186" s="20" t="s">
        <v>222</v>
      </c>
      <c r="F186" s="20" t="str">
        <f t="shared" si="13"/>
        <v/>
      </c>
      <c r="G186" s="20" t="str">
        <f t="shared" si="13"/>
        <v/>
      </c>
      <c r="H186" s="20">
        <f t="shared" si="10"/>
        <v>0</v>
      </c>
      <c r="I186" s="20">
        <f t="shared" si="12"/>
        <v>1111</v>
      </c>
      <c r="J186" s="20">
        <v>6214</v>
      </c>
      <c r="K186" s="20" t="s">
        <v>223</v>
      </c>
    </row>
    <row r="187" spans="1:11" ht="46.5" x14ac:dyDescent="0.35">
      <c r="A187" s="23">
        <v>6215</v>
      </c>
      <c r="B187" s="24" t="s">
        <v>224</v>
      </c>
      <c r="D187" s="20">
        <v>6215</v>
      </c>
      <c r="E187" s="20" t="s">
        <v>224</v>
      </c>
      <c r="F187" s="20" t="str">
        <f t="shared" si="13"/>
        <v/>
      </c>
      <c r="G187" s="20" t="str">
        <f t="shared" si="13"/>
        <v/>
      </c>
      <c r="H187" s="20">
        <f t="shared" si="10"/>
        <v>0</v>
      </c>
      <c r="I187" s="20">
        <f t="shared" si="12"/>
        <v>1111</v>
      </c>
      <c r="J187" s="20">
        <v>6215</v>
      </c>
      <c r="K187" s="20" t="s">
        <v>225</v>
      </c>
    </row>
    <row r="188" spans="1:11" ht="46.5" x14ac:dyDescent="0.35">
      <c r="A188" s="23">
        <v>6216</v>
      </c>
      <c r="B188" s="24" t="s">
        <v>226</v>
      </c>
      <c r="D188" s="20">
        <v>6216</v>
      </c>
      <c r="E188" s="20" t="s">
        <v>226</v>
      </c>
      <c r="F188" s="20" t="str">
        <f t="shared" si="13"/>
        <v/>
      </c>
      <c r="G188" s="20" t="str">
        <f t="shared" si="13"/>
        <v/>
      </c>
      <c r="H188" s="20">
        <f t="shared" si="10"/>
        <v>0</v>
      </c>
      <c r="I188" s="20">
        <f t="shared" si="12"/>
        <v>0</v>
      </c>
      <c r="J188" s="20">
        <v>6216</v>
      </c>
      <c r="K188" s="20" t="s">
        <v>226</v>
      </c>
    </row>
    <row r="189" spans="1:11" ht="46.5" x14ac:dyDescent="0.35">
      <c r="A189" s="23">
        <v>6217</v>
      </c>
      <c r="B189" s="24" t="s">
        <v>227</v>
      </c>
      <c r="D189" s="20">
        <v>6217</v>
      </c>
      <c r="E189" s="20" t="s">
        <v>227</v>
      </c>
      <c r="F189" s="20" t="str">
        <f t="shared" si="13"/>
        <v/>
      </c>
      <c r="G189" s="20" t="str">
        <f t="shared" si="13"/>
        <v/>
      </c>
      <c r="H189" s="20">
        <f t="shared" si="10"/>
        <v>0</v>
      </c>
      <c r="I189" s="20">
        <f t="shared" si="12"/>
        <v>0</v>
      </c>
      <c r="J189" s="20">
        <v>6217</v>
      </c>
      <c r="K189" s="20" t="s">
        <v>227</v>
      </c>
    </row>
    <row r="190" spans="1:11" ht="46.5" x14ac:dyDescent="0.35">
      <c r="A190" s="23">
        <v>6218</v>
      </c>
      <c r="B190" s="24" t="s">
        <v>228</v>
      </c>
      <c r="D190" s="20">
        <v>6218</v>
      </c>
      <c r="E190" s="20" t="s">
        <v>228</v>
      </c>
      <c r="F190" s="20" t="str">
        <f t="shared" si="13"/>
        <v/>
      </c>
      <c r="G190" s="20" t="str">
        <f t="shared" si="13"/>
        <v/>
      </c>
      <c r="H190" s="20">
        <f t="shared" si="10"/>
        <v>0</v>
      </c>
      <c r="I190" s="20">
        <f t="shared" si="12"/>
        <v>0</v>
      </c>
      <c r="J190" s="20">
        <v>6218</v>
      </c>
      <c r="K190" s="20" t="s">
        <v>228</v>
      </c>
    </row>
    <row r="191" spans="1:11" x14ac:dyDescent="0.35">
      <c r="A191" s="23">
        <v>6219</v>
      </c>
      <c r="B191" s="24" t="s">
        <v>229</v>
      </c>
      <c r="D191" s="20">
        <v>6219</v>
      </c>
      <c r="E191" s="20" t="s">
        <v>229</v>
      </c>
      <c r="F191" s="20" t="str">
        <f t="shared" si="13"/>
        <v/>
      </c>
      <c r="G191" s="20" t="str">
        <f t="shared" si="13"/>
        <v/>
      </c>
      <c r="H191" s="20">
        <f t="shared" si="10"/>
        <v>0</v>
      </c>
      <c r="I191" s="20">
        <f t="shared" si="12"/>
        <v>0</v>
      </c>
      <c r="J191" s="20">
        <v>6219</v>
      </c>
      <c r="K191" s="20" t="s">
        <v>229</v>
      </c>
    </row>
    <row r="192" spans="1:11" ht="46.5" x14ac:dyDescent="0.35">
      <c r="A192" s="23">
        <v>6221</v>
      </c>
      <c r="B192" s="24" t="s">
        <v>230</v>
      </c>
      <c r="D192" s="20">
        <v>6221</v>
      </c>
      <c r="E192" s="20" t="s">
        <v>230</v>
      </c>
      <c r="F192" s="20" t="str">
        <f t="shared" si="13"/>
        <v/>
      </c>
      <c r="G192" s="20" t="str">
        <f t="shared" si="13"/>
        <v/>
      </c>
      <c r="H192" s="20">
        <f t="shared" si="10"/>
        <v>0</v>
      </c>
      <c r="I192" s="20">
        <f t="shared" si="12"/>
        <v>0</v>
      </c>
      <c r="J192" s="20">
        <v>6221</v>
      </c>
      <c r="K192" s="20" t="s">
        <v>230</v>
      </c>
    </row>
    <row r="193" spans="1:11" x14ac:dyDescent="0.35">
      <c r="A193" s="23">
        <v>6222</v>
      </c>
      <c r="B193" s="24" t="s">
        <v>231</v>
      </c>
      <c r="D193" s="20">
        <v>6222</v>
      </c>
      <c r="E193" s="20" t="s">
        <v>231</v>
      </c>
      <c r="F193" s="20" t="str">
        <f t="shared" si="13"/>
        <v/>
      </c>
      <c r="G193" s="20" t="str">
        <f t="shared" si="13"/>
        <v/>
      </c>
      <c r="H193" s="20">
        <f t="shared" si="10"/>
        <v>0</v>
      </c>
      <c r="I193" s="20">
        <f t="shared" si="12"/>
        <v>0</v>
      </c>
      <c r="J193" s="20">
        <v>6222</v>
      </c>
      <c r="K193" s="20" t="s">
        <v>231</v>
      </c>
    </row>
    <row r="194" spans="1:11" x14ac:dyDescent="0.35">
      <c r="A194" s="23">
        <v>6223</v>
      </c>
      <c r="B194" s="24" t="s">
        <v>232</v>
      </c>
      <c r="D194" s="20">
        <v>6223</v>
      </c>
      <c r="E194" s="20" t="s">
        <v>232</v>
      </c>
      <c r="F194" s="20" t="str">
        <f t="shared" si="13"/>
        <v/>
      </c>
      <c r="G194" s="20" t="str">
        <f t="shared" si="13"/>
        <v/>
      </c>
      <c r="H194" s="20">
        <f t="shared" si="10"/>
        <v>0</v>
      </c>
      <c r="I194" s="20">
        <f t="shared" si="12"/>
        <v>1111</v>
      </c>
      <c r="J194" s="20">
        <v>6223</v>
      </c>
      <c r="K194" s="20" t="s">
        <v>233</v>
      </c>
    </row>
    <row r="195" spans="1:11" x14ac:dyDescent="0.35">
      <c r="A195" s="23">
        <v>6224</v>
      </c>
      <c r="B195" s="24" t="s">
        <v>234</v>
      </c>
      <c r="D195" s="20">
        <v>6224</v>
      </c>
      <c r="E195" s="20" t="s">
        <v>234</v>
      </c>
      <c r="F195" s="20" t="str">
        <f t="shared" si="13"/>
        <v/>
      </c>
      <c r="G195" s="20" t="str">
        <f t="shared" si="13"/>
        <v/>
      </c>
      <c r="H195" s="20">
        <f t="shared" si="10"/>
        <v>0</v>
      </c>
      <c r="I195" s="20">
        <f t="shared" si="12"/>
        <v>0</v>
      </c>
      <c r="J195" s="20">
        <v>6224</v>
      </c>
      <c r="K195" s="20" t="s">
        <v>234</v>
      </c>
    </row>
    <row r="196" spans="1:11" ht="46.5" x14ac:dyDescent="0.35">
      <c r="A196" s="23">
        <v>6225</v>
      </c>
      <c r="B196" s="24" t="s">
        <v>235</v>
      </c>
      <c r="D196" s="20">
        <v>6225</v>
      </c>
      <c r="E196" s="20" t="s">
        <v>235</v>
      </c>
      <c r="F196" s="20" t="str">
        <f t="shared" si="13"/>
        <v/>
      </c>
      <c r="G196" s="20" t="str">
        <f t="shared" si="13"/>
        <v/>
      </c>
      <c r="H196" s="20">
        <f t="shared" si="10"/>
        <v>0</v>
      </c>
      <c r="I196" s="20">
        <f t="shared" si="12"/>
        <v>1111</v>
      </c>
      <c r="J196" s="20">
        <v>6225</v>
      </c>
      <c r="K196" s="20" t="s">
        <v>236</v>
      </c>
    </row>
    <row r="197" spans="1:11" ht="46.5" x14ac:dyDescent="0.35">
      <c r="A197" s="23">
        <v>6226</v>
      </c>
      <c r="B197" s="24" t="s">
        <v>237</v>
      </c>
      <c r="D197" s="20">
        <v>6226</v>
      </c>
      <c r="E197" s="20" t="s">
        <v>237</v>
      </c>
      <c r="F197" s="20" t="str">
        <f t="shared" si="13"/>
        <v/>
      </c>
      <c r="G197" s="20" t="str">
        <f t="shared" si="13"/>
        <v/>
      </c>
      <c r="H197" s="20">
        <f t="shared" ref="H197:H260" si="14">+IF(A197-J197=0,0,1111)</f>
        <v>0</v>
      </c>
      <c r="I197" s="20">
        <f t="shared" si="12"/>
        <v>0</v>
      </c>
      <c r="J197" s="20">
        <v>6226</v>
      </c>
      <c r="K197" s="20" t="s">
        <v>237</v>
      </c>
    </row>
    <row r="198" spans="1:11" x14ac:dyDescent="0.35">
      <c r="A198" s="23">
        <v>6227</v>
      </c>
      <c r="B198" s="24" t="s">
        <v>238</v>
      </c>
      <c r="D198" s="20">
        <v>6227</v>
      </c>
      <c r="E198" s="20" t="s">
        <v>238</v>
      </c>
      <c r="F198" s="20" t="str">
        <f t="shared" si="13"/>
        <v/>
      </c>
      <c r="G198" s="20" t="str">
        <f t="shared" si="13"/>
        <v/>
      </c>
      <c r="H198" s="20">
        <f t="shared" si="14"/>
        <v>0</v>
      </c>
      <c r="I198" s="20">
        <f t="shared" si="12"/>
        <v>0</v>
      </c>
      <c r="J198" s="20">
        <v>6227</v>
      </c>
      <c r="K198" s="20" t="s">
        <v>238</v>
      </c>
    </row>
    <row r="199" spans="1:11" ht="24" thickBot="1" x14ac:dyDescent="0.4">
      <c r="A199" s="38">
        <v>6228</v>
      </c>
      <c r="B199" s="39" t="s">
        <v>239</v>
      </c>
      <c r="D199" s="20">
        <v>6228</v>
      </c>
      <c r="E199" s="20" t="s">
        <v>239</v>
      </c>
      <c r="F199" s="20" t="str">
        <f t="shared" si="13"/>
        <v/>
      </c>
      <c r="G199" s="20" t="str">
        <f t="shared" si="13"/>
        <v/>
      </c>
      <c r="H199" s="20">
        <f t="shared" si="14"/>
        <v>0</v>
      </c>
      <c r="I199" s="20">
        <f t="shared" si="12"/>
        <v>0</v>
      </c>
      <c r="J199" s="20">
        <v>6228</v>
      </c>
      <c r="K199" s="20" t="s">
        <v>239</v>
      </c>
    </row>
    <row r="200" spans="1:11" ht="70.5" thickBot="1" x14ac:dyDescent="0.4">
      <c r="A200" s="38">
        <v>6231</v>
      </c>
      <c r="B200" s="40" t="s">
        <v>240</v>
      </c>
      <c r="D200" s="20">
        <v>6231</v>
      </c>
      <c r="E200" s="41" t="s">
        <v>241</v>
      </c>
      <c r="F200" s="20" t="str">
        <f t="shared" si="13"/>
        <v/>
      </c>
      <c r="G200" s="20">
        <f t="shared" si="13"/>
        <v>1</v>
      </c>
      <c r="H200" s="20">
        <f t="shared" si="14"/>
        <v>1111</v>
      </c>
      <c r="I200" s="20">
        <f t="shared" si="12"/>
        <v>1111</v>
      </c>
      <c r="J200" s="20">
        <v>6999</v>
      </c>
      <c r="K200" s="20" t="s">
        <v>242</v>
      </c>
    </row>
    <row r="201" spans="1:11" ht="46.5" x14ac:dyDescent="0.35">
      <c r="A201" s="29">
        <f>+D201</f>
        <v>6999</v>
      </c>
      <c r="B201" s="31" t="str">
        <f>+E201</f>
        <v>Контра књижење – издаци за отплату главнице и набавку финансијске имовине</v>
      </c>
      <c r="D201" s="20">
        <v>6999</v>
      </c>
      <c r="E201" s="20" t="s">
        <v>243</v>
      </c>
      <c r="F201" s="20" t="str">
        <f t="shared" si="13"/>
        <v/>
      </c>
      <c r="G201" s="20" t="str">
        <f t="shared" si="13"/>
        <v/>
      </c>
      <c r="H201" s="20">
        <f t="shared" si="14"/>
        <v>1111</v>
      </c>
      <c r="J201" s="20">
        <v>7111</v>
      </c>
      <c r="K201" s="20" t="s">
        <v>244</v>
      </c>
    </row>
    <row r="202" spans="1:11" x14ac:dyDescent="0.35">
      <c r="H202" s="20">
        <f t="shared" si="14"/>
        <v>1111</v>
      </c>
      <c r="J202" s="20">
        <v>7112</v>
      </c>
      <c r="K202" s="20" t="s">
        <v>245</v>
      </c>
    </row>
    <row r="203" spans="1:11" x14ac:dyDescent="0.35">
      <c r="H203" s="20">
        <f t="shared" si="14"/>
        <v>1111</v>
      </c>
      <c r="J203" s="20">
        <v>7113</v>
      </c>
      <c r="K203" s="20" t="s">
        <v>246</v>
      </c>
    </row>
    <row r="204" spans="1:11" x14ac:dyDescent="0.35">
      <c r="H204" s="20">
        <f t="shared" si="14"/>
        <v>1111</v>
      </c>
      <c r="J204" s="20">
        <v>7121</v>
      </c>
      <c r="K204" s="20" t="s">
        <v>247</v>
      </c>
    </row>
    <row r="205" spans="1:11" x14ac:dyDescent="0.35">
      <c r="H205" s="20">
        <f t="shared" si="14"/>
        <v>1111</v>
      </c>
      <c r="J205" s="20">
        <v>7131</v>
      </c>
      <c r="K205" s="20" t="s">
        <v>248</v>
      </c>
    </row>
    <row r="206" spans="1:11" x14ac:dyDescent="0.35">
      <c r="H206" s="20">
        <f t="shared" si="14"/>
        <v>1111</v>
      </c>
      <c r="J206" s="20">
        <v>7132</v>
      </c>
      <c r="K206" s="20" t="s">
        <v>249</v>
      </c>
    </row>
    <row r="207" spans="1:11" x14ac:dyDescent="0.35">
      <c r="H207" s="20">
        <f t="shared" si="14"/>
        <v>1111</v>
      </c>
      <c r="J207" s="20">
        <v>7133</v>
      </c>
      <c r="K207" s="20" t="s">
        <v>250</v>
      </c>
    </row>
    <row r="208" spans="1:11" x14ac:dyDescent="0.35">
      <c r="H208" s="20">
        <f t="shared" si="14"/>
        <v>1111</v>
      </c>
      <c r="J208" s="20">
        <v>7134</v>
      </c>
      <c r="K208" s="20" t="s">
        <v>251</v>
      </c>
    </row>
    <row r="209" spans="8:11" x14ac:dyDescent="0.35">
      <c r="H209" s="20">
        <f t="shared" si="14"/>
        <v>1111</v>
      </c>
      <c r="J209" s="20">
        <v>7135</v>
      </c>
      <c r="K209" s="20" t="s">
        <v>252</v>
      </c>
    </row>
    <row r="210" spans="8:11" x14ac:dyDescent="0.35">
      <c r="H210" s="20">
        <f t="shared" si="14"/>
        <v>1111</v>
      </c>
      <c r="J210" s="20">
        <v>7136</v>
      </c>
      <c r="K210" s="20" t="s">
        <v>253</v>
      </c>
    </row>
    <row r="211" spans="8:11" x14ac:dyDescent="0.35">
      <c r="H211" s="20">
        <f t="shared" si="14"/>
        <v>1111</v>
      </c>
      <c r="J211" s="20">
        <v>7141</v>
      </c>
      <c r="K211" s="20" t="s">
        <v>254</v>
      </c>
    </row>
    <row r="212" spans="8:11" x14ac:dyDescent="0.35">
      <c r="H212" s="20">
        <f t="shared" si="14"/>
        <v>1111</v>
      </c>
      <c r="J212" s="20">
        <v>7143</v>
      </c>
      <c r="K212" s="20" t="s">
        <v>255</v>
      </c>
    </row>
    <row r="213" spans="8:11" x14ac:dyDescent="0.35">
      <c r="H213" s="20">
        <f t="shared" si="14"/>
        <v>1111</v>
      </c>
      <c r="J213" s="20">
        <v>7144</v>
      </c>
      <c r="K213" s="20" t="s">
        <v>256</v>
      </c>
    </row>
    <row r="214" spans="8:11" x14ac:dyDescent="0.35">
      <c r="H214" s="20">
        <f t="shared" si="14"/>
        <v>1111</v>
      </c>
      <c r="J214" s="20">
        <v>7145</v>
      </c>
      <c r="K214" s="20" t="s">
        <v>257</v>
      </c>
    </row>
    <row r="215" spans="8:11" x14ac:dyDescent="0.35">
      <c r="H215" s="20">
        <f t="shared" si="14"/>
        <v>1111</v>
      </c>
      <c r="J215" s="20">
        <v>7146</v>
      </c>
      <c r="K215" s="20" t="s">
        <v>258</v>
      </c>
    </row>
    <row r="216" spans="8:11" x14ac:dyDescent="0.35">
      <c r="H216" s="20">
        <f t="shared" si="14"/>
        <v>1111</v>
      </c>
      <c r="J216" s="20">
        <v>7151</v>
      </c>
      <c r="K216" s="20" t="s">
        <v>259</v>
      </c>
    </row>
    <row r="217" spans="8:11" x14ac:dyDescent="0.35">
      <c r="H217" s="20">
        <f t="shared" si="14"/>
        <v>1111</v>
      </c>
      <c r="J217" s="20">
        <v>7152</v>
      </c>
      <c r="K217" s="20" t="s">
        <v>260</v>
      </c>
    </row>
    <row r="218" spans="8:11" x14ac:dyDescent="0.35">
      <c r="H218" s="20">
        <f t="shared" si="14"/>
        <v>1111</v>
      </c>
      <c r="J218" s="20">
        <v>7153</v>
      </c>
      <c r="K218" s="20" t="s">
        <v>261</v>
      </c>
    </row>
    <row r="219" spans="8:11" x14ac:dyDescent="0.35">
      <c r="H219" s="20">
        <f t="shared" si="14"/>
        <v>1111</v>
      </c>
      <c r="J219" s="20">
        <v>7154</v>
      </c>
      <c r="K219" s="20" t="s">
        <v>262</v>
      </c>
    </row>
    <row r="220" spans="8:11" x14ac:dyDescent="0.35">
      <c r="H220" s="20">
        <f t="shared" si="14"/>
        <v>1111</v>
      </c>
      <c r="J220" s="20">
        <v>7155</v>
      </c>
      <c r="K220" s="20" t="s">
        <v>263</v>
      </c>
    </row>
    <row r="221" spans="8:11" x14ac:dyDescent="0.35">
      <c r="H221" s="20">
        <f t="shared" si="14"/>
        <v>1111</v>
      </c>
      <c r="J221" s="20">
        <v>7156</v>
      </c>
      <c r="K221" s="20" t="s">
        <v>264</v>
      </c>
    </row>
    <row r="222" spans="8:11" x14ac:dyDescent="0.35">
      <c r="H222" s="20">
        <f t="shared" si="14"/>
        <v>1111</v>
      </c>
      <c r="J222" s="20">
        <v>7161</v>
      </c>
      <c r="K222" s="20" t="s">
        <v>265</v>
      </c>
    </row>
    <row r="223" spans="8:11" x14ac:dyDescent="0.35">
      <c r="H223" s="20">
        <f t="shared" si="14"/>
        <v>1111</v>
      </c>
      <c r="J223" s="20">
        <v>7162</v>
      </c>
      <c r="K223" s="20" t="s">
        <v>266</v>
      </c>
    </row>
    <row r="224" spans="8:11" x14ac:dyDescent="0.35">
      <c r="H224" s="20">
        <f t="shared" si="14"/>
        <v>1111</v>
      </c>
      <c r="J224" s="20">
        <v>7171</v>
      </c>
      <c r="K224" s="20" t="s">
        <v>267</v>
      </c>
    </row>
    <row r="225" spans="1:11" x14ac:dyDescent="0.35">
      <c r="H225" s="20">
        <f t="shared" si="14"/>
        <v>1111</v>
      </c>
      <c r="J225" s="20">
        <v>7172</v>
      </c>
      <c r="K225" s="20" t="s">
        <v>268</v>
      </c>
    </row>
    <row r="226" spans="1:11" x14ac:dyDescent="0.35">
      <c r="H226" s="20">
        <f t="shared" si="14"/>
        <v>1111</v>
      </c>
      <c r="J226" s="20">
        <v>7173</v>
      </c>
      <c r="K226" s="20" t="s">
        <v>269</v>
      </c>
    </row>
    <row r="227" spans="1:11" x14ac:dyDescent="0.35">
      <c r="H227" s="20">
        <f t="shared" si="14"/>
        <v>1111</v>
      </c>
      <c r="J227" s="20">
        <v>7174</v>
      </c>
      <c r="K227" s="20" t="s">
        <v>270</v>
      </c>
    </row>
    <row r="228" spans="1:11" x14ac:dyDescent="0.35">
      <c r="H228" s="20">
        <f t="shared" si="14"/>
        <v>1111</v>
      </c>
      <c r="J228" s="20">
        <v>7175</v>
      </c>
      <c r="K228" s="20" t="s">
        <v>271</v>
      </c>
    </row>
    <row r="229" spans="1:11" x14ac:dyDescent="0.35">
      <c r="H229" s="20">
        <f t="shared" si="14"/>
        <v>1111</v>
      </c>
      <c r="J229" s="20">
        <v>7176</v>
      </c>
      <c r="K229" s="20" t="s">
        <v>272</v>
      </c>
    </row>
    <row r="230" spans="1:11" x14ac:dyDescent="0.35">
      <c r="H230" s="20">
        <f t="shared" si="14"/>
        <v>1111</v>
      </c>
      <c r="J230" s="20">
        <v>7191</v>
      </c>
      <c r="K230" s="20" t="s">
        <v>273</v>
      </c>
    </row>
    <row r="231" spans="1:11" x14ac:dyDescent="0.35">
      <c r="H231" s="20">
        <f t="shared" si="14"/>
        <v>1111</v>
      </c>
      <c r="J231" s="20">
        <v>7192</v>
      </c>
      <c r="K231" s="20" t="s">
        <v>274</v>
      </c>
    </row>
    <row r="232" spans="1:11" x14ac:dyDescent="0.35">
      <c r="H232" s="20">
        <f t="shared" si="14"/>
        <v>1111</v>
      </c>
      <c r="J232" s="20">
        <v>7193</v>
      </c>
      <c r="K232" s="20" t="s">
        <v>275</v>
      </c>
    </row>
    <row r="233" spans="1:11" x14ac:dyDescent="0.35">
      <c r="H233" s="20">
        <f t="shared" si="14"/>
        <v>1111</v>
      </c>
      <c r="J233" s="20">
        <v>7194</v>
      </c>
      <c r="K233" s="20" t="s">
        <v>276</v>
      </c>
    </row>
    <row r="234" spans="1:11" x14ac:dyDescent="0.35">
      <c r="H234" s="20">
        <f t="shared" si="14"/>
        <v>1111</v>
      </c>
      <c r="J234" s="20">
        <v>7195</v>
      </c>
      <c r="K234" s="20" t="s">
        <v>277</v>
      </c>
    </row>
    <row r="235" spans="1:11" x14ac:dyDescent="0.35">
      <c r="H235" s="20">
        <f t="shared" si="14"/>
        <v>1111</v>
      </c>
      <c r="J235" s="20">
        <v>7196</v>
      </c>
      <c r="K235" s="20" t="s">
        <v>278</v>
      </c>
    </row>
    <row r="236" spans="1:11" x14ac:dyDescent="0.35">
      <c r="H236" s="20">
        <f t="shared" si="14"/>
        <v>1111</v>
      </c>
      <c r="J236" s="20">
        <v>7211</v>
      </c>
      <c r="K236" s="20" t="s">
        <v>279</v>
      </c>
    </row>
    <row r="237" spans="1:11" x14ac:dyDescent="0.35">
      <c r="A237" s="23"/>
      <c r="B237" s="24"/>
      <c r="H237" s="20">
        <f t="shared" si="14"/>
        <v>1111</v>
      </c>
      <c r="J237" s="20">
        <v>7212</v>
      </c>
      <c r="K237" s="20" t="s">
        <v>280</v>
      </c>
    </row>
    <row r="238" spans="1:11" x14ac:dyDescent="0.35">
      <c r="A238" s="23"/>
      <c r="B238" s="24"/>
      <c r="H238" s="20">
        <f t="shared" si="14"/>
        <v>1111</v>
      </c>
      <c r="J238" s="20">
        <v>7213</v>
      </c>
      <c r="K238" s="20" t="s">
        <v>281</v>
      </c>
    </row>
    <row r="239" spans="1:11" x14ac:dyDescent="0.35">
      <c r="A239" s="23"/>
      <c r="B239" s="24"/>
      <c r="H239" s="20">
        <f t="shared" si="14"/>
        <v>1111</v>
      </c>
      <c r="J239" s="20">
        <v>7214</v>
      </c>
      <c r="K239" s="20" t="s">
        <v>282</v>
      </c>
    </row>
    <row r="240" spans="1:11" ht="24" thickBot="1" x14ac:dyDescent="0.4">
      <c r="A240" s="38"/>
      <c r="B240" s="39"/>
      <c r="H240" s="20">
        <f t="shared" si="14"/>
        <v>1111</v>
      </c>
      <c r="J240" s="20">
        <v>7221</v>
      </c>
      <c r="K240" s="20" t="s">
        <v>283</v>
      </c>
    </row>
    <row r="241" spans="1:11" x14ac:dyDescent="0.35">
      <c r="A241" s="42"/>
      <c r="B241" s="43"/>
      <c r="H241" s="20">
        <f t="shared" si="14"/>
        <v>1111</v>
      </c>
      <c r="J241" s="20">
        <v>7222</v>
      </c>
      <c r="K241" s="20" t="s">
        <v>284</v>
      </c>
    </row>
    <row r="242" spans="1:11" ht="24" thickBot="1" x14ac:dyDescent="0.4">
      <c r="A242" s="38"/>
      <c r="B242" s="40"/>
      <c r="H242" s="20">
        <f t="shared" si="14"/>
        <v>1111</v>
      </c>
      <c r="J242" s="20">
        <v>7223</v>
      </c>
      <c r="K242" s="20" t="s">
        <v>285</v>
      </c>
    </row>
    <row r="243" spans="1:11" x14ac:dyDescent="0.35">
      <c r="H243" s="20">
        <f t="shared" si="14"/>
        <v>1111</v>
      </c>
      <c r="J243" s="20">
        <v>7311</v>
      </c>
      <c r="K243" s="20" t="s">
        <v>286</v>
      </c>
    </row>
    <row r="244" spans="1:11" x14ac:dyDescent="0.35">
      <c r="H244" s="20">
        <f t="shared" si="14"/>
        <v>1111</v>
      </c>
      <c r="J244" s="20">
        <v>7312</v>
      </c>
      <c r="K244" s="20" t="s">
        <v>287</v>
      </c>
    </row>
    <row r="245" spans="1:11" x14ac:dyDescent="0.35">
      <c r="H245" s="20">
        <f t="shared" si="14"/>
        <v>1111</v>
      </c>
      <c r="J245" s="20">
        <v>7321</v>
      </c>
      <c r="K245" s="20" t="s">
        <v>288</v>
      </c>
    </row>
    <row r="246" spans="1:11" x14ac:dyDescent="0.35">
      <c r="H246" s="20">
        <f t="shared" si="14"/>
        <v>1111</v>
      </c>
      <c r="J246" s="20">
        <v>7322</v>
      </c>
      <c r="K246" s="20" t="s">
        <v>289</v>
      </c>
    </row>
    <row r="247" spans="1:11" x14ac:dyDescent="0.35">
      <c r="H247" s="20">
        <f t="shared" si="14"/>
        <v>1111</v>
      </c>
      <c r="J247" s="20">
        <v>7331</v>
      </c>
      <c r="K247" s="20" t="s">
        <v>290</v>
      </c>
    </row>
    <row r="248" spans="1:11" x14ac:dyDescent="0.35">
      <c r="H248" s="20">
        <f t="shared" si="14"/>
        <v>1111</v>
      </c>
      <c r="J248" s="20">
        <v>7332</v>
      </c>
      <c r="K248" s="20" t="s">
        <v>291</v>
      </c>
    </row>
    <row r="249" spans="1:11" x14ac:dyDescent="0.35">
      <c r="H249" s="20">
        <f t="shared" si="14"/>
        <v>1111</v>
      </c>
      <c r="J249" s="20">
        <v>7411</v>
      </c>
      <c r="K249" s="20" t="s">
        <v>292</v>
      </c>
    </row>
    <row r="250" spans="1:11" x14ac:dyDescent="0.35">
      <c r="H250" s="20">
        <f t="shared" si="14"/>
        <v>1111</v>
      </c>
      <c r="J250" s="20">
        <v>7412</v>
      </c>
      <c r="K250" s="20" t="s">
        <v>293</v>
      </c>
    </row>
    <row r="251" spans="1:11" x14ac:dyDescent="0.35">
      <c r="H251" s="20">
        <f t="shared" si="14"/>
        <v>1111</v>
      </c>
      <c r="J251" s="20">
        <v>7413</v>
      </c>
      <c r="K251" s="20" t="s">
        <v>294</v>
      </c>
    </row>
    <row r="252" spans="1:11" x14ac:dyDescent="0.35">
      <c r="H252" s="20">
        <f t="shared" si="14"/>
        <v>1111</v>
      </c>
      <c r="J252" s="20">
        <v>7414</v>
      </c>
      <c r="K252" s="20" t="s">
        <v>295</v>
      </c>
    </row>
    <row r="253" spans="1:11" x14ac:dyDescent="0.35">
      <c r="H253" s="20">
        <f t="shared" si="14"/>
        <v>1111</v>
      </c>
      <c r="J253" s="20">
        <v>7415</v>
      </c>
      <c r="K253" s="20" t="s">
        <v>296</v>
      </c>
    </row>
    <row r="254" spans="1:11" x14ac:dyDescent="0.35">
      <c r="H254" s="20">
        <f t="shared" si="14"/>
        <v>1111</v>
      </c>
      <c r="J254" s="20">
        <v>7416</v>
      </c>
      <c r="K254" s="20" t="s">
        <v>91</v>
      </c>
    </row>
    <row r="255" spans="1:11" x14ac:dyDescent="0.35">
      <c r="H255" s="20">
        <f t="shared" si="14"/>
        <v>1111</v>
      </c>
      <c r="J255" s="20">
        <v>7421</v>
      </c>
      <c r="K255" s="20" t="s">
        <v>297</v>
      </c>
    </row>
    <row r="256" spans="1:11" x14ac:dyDescent="0.35">
      <c r="H256" s="20">
        <f t="shared" si="14"/>
        <v>1111</v>
      </c>
      <c r="J256" s="20">
        <v>7422</v>
      </c>
      <c r="K256" s="20" t="s">
        <v>298</v>
      </c>
    </row>
    <row r="257" spans="8:11" x14ac:dyDescent="0.35">
      <c r="H257" s="20">
        <f t="shared" si="14"/>
        <v>1111</v>
      </c>
      <c r="J257" s="20">
        <v>7423</v>
      </c>
      <c r="K257" s="20" t="s">
        <v>299</v>
      </c>
    </row>
    <row r="258" spans="8:11" x14ac:dyDescent="0.35">
      <c r="H258" s="20">
        <f t="shared" si="14"/>
        <v>1111</v>
      </c>
      <c r="J258" s="20">
        <v>7424</v>
      </c>
      <c r="K258" s="20" t="s">
        <v>300</v>
      </c>
    </row>
    <row r="259" spans="8:11" x14ac:dyDescent="0.35">
      <c r="H259" s="20">
        <f t="shared" si="14"/>
        <v>1111</v>
      </c>
      <c r="J259" s="20">
        <v>7431</v>
      </c>
      <c r="K259" s="20" t="s">
        <v>301</v>
      </c>
    </row>
    <row r="260" spans="8:11" x14ac:dyDescent="0.35">
      <c r="H260" s="20">
        <f t="shared" si="14"/>
        <v>1111</v>
      </c>
      <c r="J260" s="20">
        <v>7432</v>
      </c>
      <c r="K260" s="20" t="s">
        <v>302</v>
      </c>
    </row>
    <row r="261" spans="8:11" x14ac:dyDescent="0.35">
      <c r="H261" s="20">
        <f t="shared" ref="H261:H324" si="15">+IF(A261-J261=0,0,1111)</f>
        <v>1111</v>
      </c>
      <c r="J261" s="20">
        <v>7433</v>
      </c>
      <c r="K261" s="20" t="s">
        <v>303</v>
      </c>
    </row>
    <row r="262" spans="8:11" x14ac:dyDescent="0.35">
      <c r="H262" s="20">
        <f t="shared" si="15"/>
        <v>1111</v>
      </c>
      <c r="J262" s="20">
        <v>7434</v>
      </c>
      <c r="K262" s="20" t="s">
        <v>304</v>
      </c>
    </row>
    <row r="263" spans="8:11" x14ac:dyDescent="0.35">
      <c r="H263" s="20">
        <f t="shared" si="15"/>
        <v>1111</v>
      </c>
      <c r="J263" s="20">
        <v>7435</v>
      </c>
      <c r="K263" s="20" t="s">
        <v>305</v>
      </c>
    </row>
    <row r="264" spans="8:11" x14ac:dyDescent="0.35">
      <c r="H264" s="20">
        <f t="shared" si="15"/>
        <v>1111</v>
      </c>
      <c r="J264" s="20">
        <v>7439</v>
      </c>
      <c r="K264" s="20" t="s">
        <v>306</v>
      </c>
    </row>
    <row r="265" spans="8:11" x14ac:dyDescent="0.35">
      <c r="H265" s="20">
        <f t="shared" si="15"/>
        <v>1111</v>
      </c>
      <c r="J265" s="20">
        <v>7441</v>
      </c>
      <c r="K265" s="20" t="s">
        <v>307</v>
      </c>
    </row>
    <row r="266" spans="8:11" x14ac:dyDescent="0.35">
      <c r="H266" s="20">
        <f t="shared" si="15"/>
        <v>1111</v>
      </c>
      <c r="J266" s="20">
        <v>7442</v>
      </c>
      <c r="K266" s="20" t="s">
        <v>308</v>
      </c>
    </row>
    <row r="267" spans="8:11" x14ac:dyDescent="0.35">
      <c r="H267" s="20">
        <f t="shared" si="15"/>
        <v>1111</v>
      </c>
      <c r="J267" s="20">
        <v>7451</v>
      </c>
      <c r="K267" s="20" t="s">
        <v>309</v>
      </c>
    </row>
    <row r="268" spans="8:11" x14ac:dyDescent="0.35">
      <c r="H268" s="20">
        <f t="shared" si="15"/>
        <v>1111</v>
      </c>
      <c r="J268" s="20">
        <v>7711</v>
      </c>
      <c r="K268" s="20" t="s">
        <v>310</v>
      </c>
    </row>
    <row r="269" spans="8:11" x14ac:dyDescent="0.35">
      <c r="H269" s="20">
        <f t="shared" si="15"/>
        <v>1111</v>
      </c>
      <c r="J269" s="20">
        <v>7721</v>
      </c>
      <c r="K269" s="20" t="s">
        <v>311</v>
      </c>
    </row>
    <row r="270" spans="8:11" x14ac:dyDescent="0.35">
      <c r="H270" s="20">
        <f t="shared" si="15"/>
        <v>1111</v>
      </c>
      <c r="J270" s="20">
        <v>7811</v>
      </c>
      <c r="K270" s="20" t="s">
        <v>312</v>
      </c>
    </row>
    <row r="271" spans="8:11" x14ac:dyDescent="0.35">
      <c r="H271" s="20">
        <f t="shared" si="15"/>
        <v>1111</v>
      </c>
      <c r="J271" s="20">
        <v>7813</v>
      </c>
      <c r="K271" s="20" t="s">
        <v>313</v>
      </c>
    </row>
    <row r="272" spans="8:11" x14ac:dyDescent="0.35">
      <c r="H272" s="20">
        <f t="shared" si="15"/>
        <v>1111</v>
      </c>
      <c r="J272" s="20">
        <v>7911</v>
      </c>
      <c r="K272" s="20" t="s">
        <v>314</v>
      </c>
    </row>
    <row r="273" spans="8:11" x14ac:dyDescent="0.35">
      <c r="H273" s="20">
        <f t="shared" si="15"/>
        <v>1111</v>
      </c>
      <c r="J273" s="20">
        <v>8111</v>
      </c>
      <c r="K273" s="20" t="s">
        <v>315</v>
      </c>
    </row>
    <row r="274" spans="8:11" x14ac:dyDescent="0.35">
      <c r="H274" s="20">
        <f t="shared" si="15"/>
        <v>1111</v>
      </c>
      <c r="J274" s="20">
        <v>8121</v>
      </c>
      <c r="K274" s="20" t="s">
        <v>316</v>
      </c>
    </row>
    <row r="275" spans="8:11" x14ac:dyDescent="0.35">
      <c r="H275" s="20">
        <f t="shared" si="15"/>
        <v>1111</v>
      </c>
      <c r="J275" s="20">
        <v>8131</v>
      </c>
      <c r="K275" s="20" t="s">
        <v>317</v>
      </c>
    </row>
    <row r="276" spans="8:11" x14ac:dyDescent="0.35">
      <c r="H276" s="20">
        <f t="shared" si="15"/>
        <v>1111</v>
      </c>
      <c r="J276" s="20">
        <v>8211</v>
      </c>
      <c r="K276" s="20" t="s">
        <v>318</v>
      </c>
    </row>
    <row r="277" spans="8:11" x14ac:dyDescent="0.35">
      <c r="H277" s="20">
        <f t="shared" si="15"/>
        <v>1111</v>
      </c>
      <c r="J277" s="20">
        <v>8221</v>
      </c>
      <c r="K277" s="20" t="s">
        <v>319</v>
      </c>
    </row>
    <row r="278" spans="8:11" x14ac:dyDescent="0.35">
      <c r="H278" s="20">
        <f t="shared" si="15"/>
        <v>1111</v>
      </c>
      <c r="J278" s="20">
        <v>8231</v>
      </c>
      <c r="K278" s="20" t="s">
        <v>320</v>
      </c>
    </row>
    <row r="279" spans="8:11" x14ac:dyDescent="0.35">
      <c r="H279" s="20">
        <f t="shared" si="15"/>
        <v>1111</v>
      </c>
      <c r="J279" s="20">
        <v>8311</v>
      </c>
      <c r="K279" s="20" t="s">
        <v>321</v>
      </c>
    </row>
    <row r="280" spans="8:11" x14ac:dyDescent="0.35">
      <c r="H280" s="20">
        <f t="shared" si="15"/>
        <v>1111</v>
      </c>
      <c r="J280" s="20">
        <v>8411</v>
      </c>
      <c r="K280" s="20" t="s">
        <v>322</v>
      </c>
    </row>
    <row r="281" spans="8:11" x14ac:dyDescent="0.35">
      <c r="H281" s="20">
        <f t="shared" si="15"/>
        <v>1111</v>
      </c>
      <c r="J281" s="20">
        <v>8421</v>
      </c>
      <c r="K281" s="20" t="s">
        <v>323</v>
      </c>
    </row>
    <row r="282" spans="8:11" x14ac:dyDescent="0.35">
      <c r="H282" s="20">
        <f t="shared" si="15"/>
        <v>1111</v>
      </c>
      <c r="J282" s="20">
        <v>8431</v>
      </c>
      <c r="K282" s="20" t="s">
        <v>324</v>
      </c>
    </row>
    <row r="283" spans="8:11" x14ac:dyDescent="0.35">
      <c r="H283" s="20">
        <f t="shared" si="15"/>
        <v>1111</v>
      </c>
      <c r="J283" s="20">
        <v>9111</v>
      </c>
      <c r="K283" s="20" t="s">
        <v>325</v>
      </c>
    </row>
    <row r="284" spans="8:11" x14ac:dyDescent="0.35">
      <c r="H284" s="20">
        <f t="shared" si="15"/>
        <v>1111</v>
      </c>
      <c r="J284" s="20">
        <v>9112</v>
      </c>
      <c r="K284" s="20" t="s">
        <v>326</v>
      </c>
    </row>
    <row r="285" spans="8:11" x14ac:dyDescent="0.35">
      <c r="H285" s="20">
        <f t="shared" si="15"/>
        <v>1111</v>
      </c>
      <c r="J285" s="20">
        <v>9113</v>
      </c>
      <c r="K285" s="20" t="s">
        <v>327</v>
      </c>
    </row>
    <row r="286" spans="8:11" x14ac:dyDescent="0.35">
      <c r="H286" s="20">
        <f t="shared" si="15"/>
        <v>1111</v>
      </c>
      <c r="J286" s="20">
        <v>9114</v>
      </c>
      <c r="K286" s="20" t="s">
        <v>328</v>
      </c>
    </row>
    <row r="287" spans="8:11" x14ac:dyDescent="0.35">
      <c r="H287" s="20">
        <f t="shared" si="15"/>
        <v>1111</v>
      </c>
      <c r="J287" s="20">
        <v>9115</v>
      </c>
      <c r="K287" s="20" t="s">
        <v>329</v>
      </c>
    </row>
    <row r="288" spans="8:11" x14ac:dyDescent="0.35">
      <c r="H288" s="20">
        <f t="shared" si="15"/>
        <v>1111</v>
      </c>
      <c r="J288" s="20">
        <v>9116</v>
      </c>
      <c r="K288" s="20" t="s">
        <v>330</v>
      </c>
    </row>
    <row r="289" spans="8:11" x14ac:dyDescent="0.35">
      <c r="H289" s="20">
        <f t="shared" si="15"/>
        <v>1111</v>
      </c>
      <c r="J289" s="20">
        <v>9117</v>
      </c>
      <c r="K289" s="20" t="s">
        <v>331</v>
      </c>
    </row>
    <row r="290" spans="8:11" x14ac:dyDescent="0.35">
      <c r="H290" s="20">
        <f t="shared" si="15"/>
        <v>1111</v>
      </c>
      <c r="J290" s="20">
        <v>9118</v>
      </c>
      <c r="K290" s="20" t="s">
        <v>332</v>
      </c>
    </row>
    <row r="291" spans="8:11" x14ac:dyDescent="0.35">
      <c r="H291" s="20">
        <f t="shared" si="15"/>
        <v>1111</v>
      </c>
      <c r="J291" s="20">
        <v>9119</v>
      </c>
      <c r="K291" s="20" t="s">
        <v>207</v>
      </c>
    </row>
    <row r="292" spans="8:11" x14ac:dyDescent="0.35">
      <c r="H292" s="20">
        <f t="shared" si="15"/>
        <v>1111</v>
      </c>
      <c r="J292" s="20">
        <v>9121</v>
      </c>
      <c r="K292" s="20" t="s">
        <v>333</v>
      </c>
    </row>
    <row r="293" spans="8:11" x14ac:dyDescent="0.35">
      <c r="H293" s="20">
        <f t="shared" si="15"/>
        <v>1111</v>
      </c>
      <c r="J293" s="20">
        <v>9122</v>
      </c>
      <c r="K293" s="20" t="s">
        <v>334</v>
      </c>
    </row>
    <row r="294" spans="8:11" x14ac:dyDescent="0.35">
      <c r="H294" s="20">
        <f t="shared" si="15"/>
        <v>1111</v>
      </c>
      <c r="J294" s="20">
        <v>9123</v>
      </c>
      <c r="K294" s="20" t="s">
        <v>335</v>
      </c>
    </row>
    <row r="295" spans="8:11" x14ac:dyDescent="0.35">
      <c r="H295" s="20">
        <f t="shared" si="15"/>
        <v>1111</v>
      </c>
      <c r="J295" s="20">
        <v>9124</v>
      </c>
      <c r="K295" s="20" t="s">
        <v>336</v>
      </c>
    </row>
    <row r="296" spans="8:11" x14ac:dyDescent="0.35">
      <c r="H296" s="20">
        <f t="shared" si="15"/>
        <v>1111</v>
      </c>
      <c r="J296" s="20">
        <v>9125</v>
      </c>
      <c r="K296" s="20" t="s">
        <v>337</v>
      </c>
    </row>
    <row r="297" spans="8:11" x14ac:dyDescent="0.35">
      <c r="H297" s="20">
        <f t="shared" si="15"/>
        <v>1111</v>
      </c>
      <c r="J297" s="20">
        <v>9126</v>
      </c>
      <c r="K297" s="20" t="s">
        <v>338</v>
      </c>
    </row>
    <row r="298" spans="8:11" x14ac:dyDescent="0.35">
      <c r="H298" s="20">
        <f t="shared" si="15"/>
        <v>1111</v>
      </c>
      <c r="J298" s="20">
        <v>9129</v>
      </c>
      <c r="K298" s="20" t="s">
        <v>215</v>
      </c>
    </row>
    <row r="299" spans="8:11" x14ac:dyDescent="0.35">
      <c r="H299" s="20">
        <f t="shared" si="15"/>
        <v>1111</v>
      </c>
      <c r="J299" s="20">
        <v>9211</v>
      </c>
      <c r="K299" s="20" t="s">
        <v>339</v>
      </c>
    </row>
    <row r="300" spans="8:11" x14ac:dyDescent="0.35">
      <c r="H300" s="20">
        <f t="shared" si="15"/>
        <v>1111</v>
      </c>
      <c r="J300" s="20">
        <v>9212</v>
      </c>
      <c r="K300" s="20" t="s">
        <v>340</v>
      </c>
    </row>
    <row r="301" spans="8:11" x14ac:dyDescent="0.35">
      <c r="H301" s="20">
        <f t="shared" si="15"/>
        <v>1111</v>
      </c>
      <c r="J301" s="20">
        <v>9213</v>
      </c>
      <c r="K301" s="20" t="s">
        <v>341</v>
      </c>
    </row>
    <row r="302" spans="8:11" x14ac:dyDescent="0.35">
      <c r="H302" s="20">
        <f t="shared" si="15"/>
        <v>1111</v>
      </c>
      <c r="J302" s="20">
        <v>9214</v>
      </c>
      <c r="K302" s="20" t="s">
        <v>342</v>
      </c>
    </row>
    <row r="303" spans="8:11" x14ac:dyDescent="0.35">
      <c r="H303" s="20">
        <f t="shared" si="15"/>
        <v>1111</v>
      </c>
      <c r="J303" s="20">
        <v>9215</v>
      </c>
      <c r="K303" s="20" t="s">
        <v>343</v>
      </c>
    </row>
    <row r="304" spans="8:11" x14ac:dyDescent="0.35">
      <c r="H304" s="20">
        <f t="shared" si="15"/>
        <v>1111</v>
      </c>
      <c r="J304" s="20">
        <v>9216</v>
      </c>
      <c r="K304" s="20" t="s">
        <v>344</v>
      </c>
    </row>
    <row r="305" spans="8:11" x14ac:dyDescent="0.35">
      <c r="H305" s="20">
        <f t="shared" si="15"/>
        <v>1111</v>
      </c>
      <c r="J305" s="20">
        <v>9217</v>
      </c>
      <c r="K305" s="20" t="s">
        <v>345</v>
      </c>
    </row>
    <row r="306" spans="8:11" x14ac:dyDescent="0.35">
      <c r="H306" s="20">
        <f t="shared" si="15"/>
        <v>1111</v>
      </c>
      <c r="J306" s="20">
        <v>9218</v>
      </c>
      <c r="K306" s="20" t="s">
        <v>346</v>
      </c>
    </row>
    <row r="307" spans="8:11" x14ac:dyDescent="0.35">
      <c r="H307" s="20">
        <f t="shared" si="15"/>
        <v>1111</v>
      </c>
      <c r="J307" s="20">
        <v>9219</v>
      </c>
      <c r="K307" s="20" t="s">
        <v>347</v>
      </c>
    </row>
    <row r="308" spans="8:11" x14ac:dyDescent="0.35">
      <c r="H308" s="20">
        <f t="shared" si="15"/>
        <v>1111</v>
      </c>
      <c r="J308" s="20">
        <v>9221</v>
      </c>
      <c r="K308" s="20" t="s">
        <v>348</v>
      </c>
    </row>
    <row r="309" spans="8:11" x14ac:dyDescent="0.35">
      <c r="H309" s="20">
        <f t="shared" si="15"/>
        <v>1111</v>
      </c>
      <c r="J309" s="20">
        <v>9222</v>
      </c>
      <c r="K309" s="20" t="s">
        <v>349</v>
      </c>
    </row>
    <row r="310" spans="8:11" x14ac:dyDescent="0.35">
      <c r="H310" s="20">
        <f t="shared" si="15"/>
        <v>1111</v>
      </c>
      <c r="J310" s="20">
        <v>9223</v>
      </c>
      <c r="K310" s="20" t="s">
        <v>350</v>
      </c>
    </row>
    <row r="311" spans="8:11" x14ac:dyDescent="0.35">
      <c r="H311" s="20">
        <f t="shared" si="15"/>
        <v>1111</v>
      </c>
      <c r="J311" s="20">
        <v>9224</v>
      </c>
      <c r="K311" s="20" t="s">
        <v>351</v>
      </c>
    </row>
    <row r="312" spans="8:11" x14ac:dyDescent="0.35">
      <c r="H312" s="20">
        <f t="shared" si="15"/>
        <v>1111</v>
      </c>
      <c r="J312" s="20">
        <v>9225</v>
      </c>
      <c r="K312" s="20" t="s">
        <v>352</v>
      </c>
    </row>
    <row r="313" spans="8:11" x14ac:dyDescent="0.35">
      <c r="H313" s="20">
        <f t="shared" si="15"/>
        <v>1111</v>
      </c>
      <c r="J313" s="20">
        <v>9226</v>
      </c>
      <c r="K313" s="20" t="s">
        <v>353</v>
      </c>
    </row>
    <row r="314" spans="8:11" x14ac:dyDescent="0.35">
      <c r="H314" s="20">
        <f t="shared" si="15"/>
        <v>1111</v>
      </c>
      <c r="J314" s="20">
        <v>9227</v>
      </c>
      <c r="K314" s="20" t="s">
        <v>354</v>
      </c>
    </row>
    <row r="315" spans="8:11" x14ac:dyDescent="0.35">
      <c r="H315" s="20">
        <f t="shared" si="15"/>
        <v>1111</v>
      </c>
      <c r="J315" s="20">
        <v>9228</v>
      </c>
      <c r="K315" s="20" t="s">
        <v>355</v>
      </c>
    </row>
    <row r="316" spans="8:11" x14ac:dyDescent="0.35">
      <c r="H316" s="20">
        <f t="shared" si="15"/>
        <v>1111</v>
      </c>
      <c r="J316" s="20">
        <v>9999</v>
      </c>
      <c r="K316" s="20" t="s">
        <v>356</v>
      </c>
    </row>
    <row r="317" spans="8:11" x14ac:dyDescent="0.35">
      <c r="H317" s="20">
        <f t="shared" si="15"/>
        <v>1111</v>
      </c>
      <c r="J317" s="20">
        <v>3111</v>
      </c>
      <c r="K317" s="20" t="s">
        <v>357</v>
      </c>
    </row>
    <row r="318" spans="8:11" x14ac:dyDescent="0.35">
      <c r="H318" s="20">
        <f t="shared" si="15"/>
        <v>1111</v>
      </c>
      <c r="J318" s="20">
        <v>3112</v>
      </c>
      <c r="K318" s="20" t="s">
        <v>358</v>
      </c>
    </row>
    <row r="319" spans="8:11" x14ac:dyDescent="0.35">
      <c r="H319" s="20">
        <f t="shared" si="15"/>
        <v>1111</v>
      </c>
      <c r="J319" s="20">
        <v>3113</v>
      </c>
      <c r="K319" s="20" t="s">
        <v>359</v>
      </c>
    </row>
    <row r="320" spans="8:11" x14ac:dyDescent="0.35">
      <c r="H320" s="20">
        <f t="shared" si="15"/>
        <v>1111</v>
      </c>
      <c r="J320" s="20">
        <v>3114</v>
      </c>
      <c r="K320" s="20" t="s">
        <v>360</v>
      </c>
    </row>
    <row r="321" spans="8:11" x14ac:dyDescent="0.35">
      <c r="H321" s="20">
        <f t="shared" si="15"/>
        <v>1111</v>
      </c>
      <c r="J321" s="20">
        <v>3115</v>
      </c>
      <c r="K321" s="20" t="s">
        <v>361</v>
      </c>
    </row>
    <row r="322" spans="8:11" x14ac:dyDescent="0.35">
      <c r="H322" s="20">
        <f t="shared" si="15"/>
        <v>1111</v>
      </c>
      <c r="J322" s="20">
        <v>3116</v>
      </c>
      <c r="K322" s="20" t="s">
        <v>362</v>
      </c>
    </row>
    <row r="323" spans="8:11" x14ac:dyDescent="0.35">
      <c r="H323" s="20">
        <f t="shared" si="15"/>
        <v>1111</v>
      </c>
      <c r="J323" s="20">
        <v>3117</v>
      </c>
      <c r="K323" s="20" t="s">
        <v>363</v>
      </c>
    </row>
    <row r="324" spans="8:11" x14ac:dyDescent="0.35">
      <c r="H324" s="20">
        <f t="shared" si="15"/>
        <v>1111</v>
      </c>
      <c r="J324" s="20">
        <v>3119</v>
      </c>
      <c r="K324" s="20" t="s">
        <v>364</v>
      </c>
    </row>
    <row r="325" spans="8:11" x14ac:dyDescent="0.35">
      <c r="H325" s="20">
        <f t="shared" ref="H325:H331" si="16">+IF(A325-J325=0,0,1111)</f>
        <v>1111</v>
      </c>
      <c r="J325" s="20">
        <v>3211</v>
      </c>
      <c r="K325" s="20" t="s">
        <v>365</v>
      </c>
    </row>
    <row r="326" spans="8:11" x14ac:dyDescent="0.35">
      <c r="H326" s="20">
        <f t="shared" si="16"/>
        <v>1111</v>
      </c>
      <c r="J326" s="20">
        <v>3212</v>
      </c>
      <c r="K326" s="20" t="s">
        <v>366</v>
      </c>
    </row>
    <row r="327" spans="8:11" x14ac:dyDescent="0.35">
      <c r="H327" s="20">
        <f t="shared" si="16"/>
        <v>1111</v>
      </c>
      <c r="J327" s="20">
        <v>3213</v>
      </c>
      <c r="K327" s="20" t="s">
        <v>367</v>
      </c>
    </row>
    <row r="328" spans="8:11" x14ac:dyDescent="0.35">
      <c r="H328" s="20">
        <f t="shared" si="16"/>
        <v>1111</v>
      </c>
      <c r="J328" s="20">
        <v>3311</v>
      </c>
      <c r="K328" s="20" t="s">
        <v>368</v>
      </c>
    </row>
    <row r="329" spans="8:11" x14ac:dyDescent="0.35">
      <c r="H329" s="20">
        <f t="shared" si="16"/>
        <v>1111</v>
      </c>
      <c r="J329" s="20">
        <v>3411</v>
      </c>
      <c r="K329" s="20" t="s">
        <v>369</v>
      </c>
    </row>
    <row r="330" spans="8:11" x14ac:dyDescent="0.35">
      <c r="H330" s="20">
        <f t="shared" si="16"/>
        <v>1111</v>
      </c>
      <c r="J330" s="20">
        <v>3511</v>
      </c>
      <c r="K330" s="20" t="s">
        <v>370</v>
      </c>
    </row>
    <row r="331" spans="8:11" x14ac:dyDescent="0.35">
      <c r="H331" s="20">
        <f t="shared" si="16"/>
        <v>1111</v>
      </c>
      <c r="J331" s="20">
        <v>3521</v>
      </c>
      <c r="K331" s="20" t="s">
        <v>371</v>
      </c>
    </row>
  </sheetData>
  <sheetProtection sheet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29"/>
  <sheetViews>
    <sheetView zoomScale="120" zoomScaleNormal="120" zoomScaleSheetLayoutView="100" workbookViewId="0">
      <selection activeCell="I8" sqref="I8"/>
    </sheetView>
  </sheetViews>
  <sheetFormatPr defaultRowHeight="12.75" x14ac:dyDescent="0.2"/>
  <cols>
    <col min="1" max="1" width="6.42578125" style="50" customWidth="1"/>
    <col min="2" max="2" width="17.5703125" style="50" hidden="1" customWidth="1"/>
    <col min="3" max="3" width="31.85546875" style="50" customWidth="1"/>
    <col min="4" max="4" width="27" style="50" customWidth="1"/>
    <col min="5" max="6" width="14.42578125" style="50" customWidth="1"/>
    <col min="7" max="7" width="8.85546875" style="50" customWidth="1"/>
    <col min="8" max="8" width="14.42578125" style="50" customWidth="1"/>
    <col min="9" max="9" width="15.85546875" style="50" customWidth="1"/>
    <col min="10" max="14" width="14.42578125" style="50" customWidth="1"/>
    <col min="15" max="15" width="18.7109375" style="50" customWidth="1"/>
    <col min="16" max="16384" width="9.140625" style="50"/>
  </cols>
  <sheetData>
    <row r="1" spans="1:15" ht="21.75" customHeight="1" x14ac:dyDescent="0.3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7" t="s">
        <v>404</v>
      </c>
      <c r="O1" s="101"/>
    </row>
    <row r="2" spans="1:15" ht="21.75" customHeight="1" x14ac:dyDescent="0.2">
      <c r="A2" s="145" t="s">
        <v>397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</row>
    <row r="3" spans="1:15" ht="15.75" thickBot="1" x14ac:dyDescent="0.3">
      <c r="A3" s="50" t="s">
        <v>387</v>
      </c>
      <c r="B3" s="51"/>
      <c r="C3" s="51"/>
      <c r="D3" s="52"/>
      <c r="E3" s="51"/>
      <c r="F3" s="51"/>
      <c r="G3" s="51"/>
      <c r="H3" s="51"/>
      <c r="I3" s="51"/>
      <c r="J3" s="51"/>
      <c r="K3" s="53"/>
      <c r="L3" s="53"/>
    </row>
    <row r="4" spans="1:15" ht="28.5" customHeight="1" thickBot="1" x14ac:dyDescent="0.25">
      <c r="A4" s="151">
        <f>+'ПРЕГЛЕД ПРОЈЕКТНИХ ЗАЈМОВА'!A4:C4</f>
        <v>0</v>
      </c>
      <c r="B4" s="150"/>
      <c r="C4" s="154" t="str">
        <f>'ПРЕГЛЕД ПРОЈЕКТНИХ ЗАЈМОВА'!$D$4</f>
        <v/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ht="20.25" customHeight="1" thickBot="1" x14ac:dyDescent="0.25">
      <c r="A5" s="50" t="s">
        <v>403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5" ht="28.5" customHeight="1" thickBot="1" x14ac:dyDescent="0.25">
      <c r="A6" s="149">
        <f>+'ПРЕГЛЕД ПРОЈЕКТНИХ ЗАЈМОВА'!A6:C6</f>
        <v>0</v>
      </c>
      <c r="B6" s="150"/>
      <c r="C6" s="152" t="str">
        <f>'ПРЕГЛЕД ПРОЈЕКТНИХ ЗАЈМОВА'!$D$6</f>
        <v/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5" ht="20.25" customHeight="1" x14ac:dyDescent="0.2">
      <c r="B7" s="54"/>
      <c r="C7" s="54"/>
      <c r="D7" s="54"/>
      <c r="E7" s="54"/>
      <c r="F7" s="54"/>
      <c r="G7" s="54"/>
      <c r="H7" s="54"/>
      <c r="I7" s="54"/>
      <c r="J7" s="54"/>
      <c r="K7" s="54"/>
      <c r="L7" s="92" t="s">
        <v>745</v>
      </c>
      <c r="M7" s="92"/>
      <c r="N7" s="93"/>
    </row>
    <row r="8" spans="1:15" s="55" customFormat="1" ht="60" x14ac:dyDescent="0.2">
      <c r="A8" s="111" t="s">
        <v>388</v>
      </c>
      <c r="B8" s="111" t="s">
        <v>395</v>
      </c>
      <c r="C8" s="111" t="s">
        <v>401</v>
      </c>
      <c r="D8" s="111" t="s">
        <v>389</v>
      </c>
      <c r="E8" s="111" t="s">
        <v>396</v>
      </c>
      <c r="F8" s="111" t="s">
        <v>406</v>
      </c>
      <c r="G8" s="111" t="s">
        <v>402</v>
      </c>
      <c r="H8" s="111" t="s">
        <v>407</v>
      </c>
      <c r="I8" s="122" t="s">
        <v>817</v>
      </c>
      <c r="J8" s="122" t="s">
        <v>818</v>
      </c>
      <c r="K8" s="111" t="s">
        <v>811</v>
      </c>
      <c r="L8" s="114" t="s">
        <v>759</v>
      </c>
      <c r="M8" s="114" t="s">
        <v>760</v>
      </c>
      <c r="N8" s="114" t="s">
        <v>808</v>
      </c>
      <c r="O8" s="114" t="s">
        <v>810</v>
      </c>
    </row>
    <row r="9" spans="1:15" s="55" customFormat="1" ht="17.25" customHeight="1" x14ac:dyDescent="0.2">
      <c r="A9" s="59">
        <v>1</v>
      </c>
      <c r="B9" s="59">
        <v>2</v>
      </c>
      <c r="C9" s="60">
        <v>2</v>
      </c>
      <c r="D9" s="59">
        <v>3</v>
      </c>
      <c r="E9" s="59">
        <v>4</v>
      </c>
      <c r="F9" s="59">
        <v>5</v>
      </c>
      <c r="G9" s="59">
        <v>6</v>
      </c>
      <c r="H9" s="59">
        <v>7</v>
      </c>
      <c r="I9" s="59">
        <v>8</v>
      </c>
      <c r="J9" s="59">
        <v>9</v>
      </c>
      <c r="K9" s="59">
        <v>10</v>
      </c>
      <c r="L9" s="59">
        <v>11</v>
      </c>
      <c r="M9" s="59">
        <v>12</v>
      </c>
      <c r="N9" s="59">
        <v>13</v>
      </c>
      <c r="O9" s="59">
        <v>14</v>
      </c>
    </row>
    <row r="10" spans="1:15" x14ac:dyDescent="0.2">
      <c r="A10" s="69">
        <v>1</v>
      </c>
      <c r="B10" s="70" t="str">
        <f t="shared" ref="B10:B24" si="0">CONCATENATE($A$4,RIGHT(CONCATENATE("0",$A$6),3),RIGHT(CONCATENATE("0",$A10),2))</f>
        <v>00001</v>
      </c>
      <c r="C10" s="115"/>
      <c r="D10" s="116"/>
      <c r="E10" s="64"/>
      <c r="F10" s="64"/>
      <c r="G10" s="64"/>
      <c r="H10" s="104"/>
      <c r="I10" s="104"/>
      <c r="J10" s="104"/>
      <c r="K10" s="104"/>
      <c r="L10" s="104"/>
      <c r="M10" s="104"/>
      <c r="N10" s="104"/>
      <c r="O10" s="104"/>
    </row>
    <row r="11" spans="1:15" x14ac:dyDescent="0.2">
      <c r="A11" s="68">
        <f>A10+1</f>
        <v>2</v>
      </c>
      <c r="B11" s="68" t="str">
        <f t="shared" si="0"/>
        <v>00002</v>
      </c>
      <c r="C11" s="117"/>
      <c r="D11" s="117"/>
      <c r="E11" s="65"/>
      <c r="F11" s="65"/>
      <c r="G11" s="65"/>
      <c r="H11" s="105"/>
      <c r="I11" s="105"/>
      <c r="J11" s="105"/>
      <c r="K11" s="105"/>
      <c r="L11" s="105"/>
      <c r="M11" s="105"/>
      <c r="N11" s="105"/>
      <c r="O11" s="105"/>
    </row>
    <row r="12" spans="1:15" x14ac:dyDescent="0.2">
      <c r="A12" s="70">
        <f>A11+1</f>
        <v>3</v>
      </c>
      <c r="B12" s="70" t="str">
        <f t="shared" si="0"/>
        <v>00003</v>
      </c>
      <c r="C12" s="115"/>
      <c r="D12" s="115"/>
      <c r="E12" s="64"/>
      <c r="F12" s="64"/>
      <c r="G12" s="64"/>
      <c r="H12" s="104"/>
      <c r="I12" s="104"/>
      <c r="J12" s="104"/>
      <c r="K12" s="104"/>
      <c r="L12" s="104"/>
      <c r="M12" s="104"/>
      <c r="N12" s="104"/>
      <c r="O12" s="104"/>
    </row>
    <row r="13" spans="1:15" x14ac:dyDescent="0.2">
      <c r="A13" s="68">
        <f>A12+1</f>
        <v>4</v>
      </c>
      <c r="B13" s="68" t="str">
        <f t="shared" si="0"/>
        <v>00004</v>
      </c>
      <c r="C13" s="117"/>
      <c r="D13" s="117"/>
      <c r="E13" s="65"/>
      <c r="F13" s="65"/>
      <c r="G13" s="65"/>
      <c r="H13" s="105"/>
      <c r="I13" s="105"/>
      <c r="J13" s="105"/>
      <c r="K13" s="105"/>
      <c r="L13" s="105"/>
      <c r="M13" s="105"/>
      <c r="N13" s="105"/>
      <c r="O13" s="105"/>
    </row>
    <row r="14" spans="1:15" x14ac:dyDescent="0.2">
      <c r="A14" s="70">
        <f>A13+1</f>
        <v>5</v>
      </c>
      <c r="B14" s="70" t="str">
        <f t="shared" si="0"/>
        <v>00005</v>
      </c>
      <c r="C14" s="115"/>
      <c r="D14" s="115"/>
      <c r="E14" s="64"/>
      <c r="F14" s="64"/>
      <c r="G14" s="64"/>
      <c r="H14" s="104"/>
      <c r="I14" s="104"/>
      <c r="J14" s="104"/>
      <c r="K14" s="104"/>
      <c r="L14" s="104"/>
      <c r="M14" s="104"/>
      <c r="N14" s="104"/>
      <c r="O14" s="104"/>
    </row>
    <row r="15" spans="1:15" x14ac:dyDescent="0.2">
      <c r="A15" s="68">
        <f>A14+1</f>
        <v>6</v>
      </c>
      <c r="B15" s="68" t="str">
        <f t="shared" si="0"/>
        <v>00006</v>
      </c>
      <c r="C15" s="117"/>
      <c r="D15" s="117"/>
      <c r="E15" s="65"/>
      <c r="F15" s="65"/>
      <c r="G15" s="65"/>
      <c r="H15" s="105"/>
      <c r="I15" s="105"/>
      <c r="J15" s="105"/>
      <c r="K15" s="105"/>
      <c r="L15" s="105"/>
      <c r="M15" s="105"/>
      <c r="N15" s="105"/>
      <c r="O15" s="105"/>
    </row>
    <row r="16" spans="1:15" x14ac:dyDescent="0.2">
      <c r="A16" s="70">
        <f t="shared" ref="A16:A24" si="1">A15+1</f>
        <v>7</v>
      </c>
      <c r="B16" s="70" t="str">
        <f t="shared" si="0"/>
        <v>00007</v>
      </c>
      <c r="C16" s="115"/>
      <c r="D16" s="115"/>
      <c r="E16" s="64"/>
      <c r="F16" s="64"/>
      <c r="G16" s="64"/>
      <c r="H16" s="104"/>
      <c r="I16" s="104"/>
      <c r="J16" s="104"/>
      <c r="K16" s="104"/>
      <c r="L16" s="104"/>
      <c r="M16" s="104"/>
      <c r="N16" s="104"/>
      <c r="O16" s="104"/>
    </row>
    <row r="17" spans="1:15" x14ac:dyDescent="0.2">
      <c r="A17" s="68">
        <f t="shared" si="1"/>
        <v>8</v>
      </c>
      <c r="B17" s="68" t="str">
        <f t="shared" si="0"/>
        <v>00008</v>
      </c>
      <c r="C17" s="117"/>
      <c r="D17" s="117"/>
      <c r="E17" s="65"/>
      <c r="F17" s="65"/>
      <c r="G17" s="65"/>
      <c r="H17" s="105"/>
      <c r="I17" s="105"/>
      <c r="J17" s="105"/>
      <c r="K17" s="105"/>
      <c r="L17" s="105"/>
      <c r="M17" s="105"/>
      <c r="N17" s="105"/>
      <c r="O17" s="105"/>
    </row>
    <row r="18" spans="1:15" x14ac:dyDescent="0.2">
      <c r="A18" s="70">
        <f t="shared" si="1"/>
        <v>9</v>
      </c>
      <c r="B18" s="70" t="str">
        <f t="shared" si="0"/>
        <v>00009</v>
      </c>
      <c r="C18" s="115"/>
      <c r="D18" s="115"/>
      <c r="E18" s="64"/>
      <c r="F18" s="64"/>
      <c r="G18" s="64"/>
      <c r="H18" s="104"/>
      <c r="I18" s="104"/>
      <c r="J18" s="104"/>
      <c r="K18" s="104"/>
      <c r="L18" s="104"/>
      <c r="M18" s="104"/>
      <c r="N18" s="104"/>
      <c r="O18" s="104"/>
    </row>
    <row r="19" spans="1:15" x14ac:dyDescent="0.2">
      <c r="A19" s="68">
        <f t="shared" si="1"/>
        <v>10</v>
      </c>
      <c r="B19" s="68" t="str">
        <f t="shared" si="0"/>
        <v>00010</v>
      </c>
      <c r="C19" s="117"/>
      <c r="D19" s="117"/>
      <c r="E19" s="65"/>
      <c r="F19" s="65"/>
      <c r="G19" s="65"/>
      <c r="H19" s="105"/>
      <c r="I19" s="105"/>
      <c r="J19" s="105"/>
      <c r="K19" s="105"/>
      <c r="L19" s="105"/>
      <c r="M19" s="105"/>
      <c r="N19" s="105"/>
      <c r="O19" s="105"/>
    </row>
    <row r="20" spans="1:15" x14ac:dyDescent="0.2">
      <c r="A20" s="70">
        <f t="shared" si="1"/>
        <v>11</v>
      </c>
      <c r="B20" s="70" t="str">
        <f t="shared" si="0"/>
        <v>00011</v>
      </c>
      <c r="C20" s="115"/>
      <c r="D20" s="115"/>
      <c r="E20" s="64"/>
      <c r="F20" s="64"/>
      <c r="G20" s="64"/>
      <c r="H20" s="104"/>
      <c r="I20" s="104"/>
      <c r="J20" s="104"/>
      <c r="K20" s="104"/>
      <c r="L20" s="104"/>
      <c r="M20" s="104"/>
      <c r="N20" s="104"/>
      <c r="O20" s="104"/>
    </row>
    <row r="21" spans="1:15" x14ac:dyDescent="0.2">
      <c r="A21" s="68">
        <f t="shared" si="1"/>
        <v>12</v>
      </c>
      <c r="B21" s="68" t="str">
        <f t="shared" si="0"/>
        <v>00012</v>
      </c>
      <c r="C21" s="117"/>
      <c r="D21" s="117"/>
      <c r="E21" s="65"/>
      <c r="F21" s="65"/>
      <c r="G21" s="65"/>
      <c r="H21" s="105"/>
      <c r="I21" s="105"/>
      <c r="J21" s="105"/>
      <c r="K21" s="105"/>
      <c r="L21" s="105"/>
      <c r="M21" s="105"/>
      <c r="N21" s="105"/>
      <c r="O21" s="105"/>
    </row>
    <row r="22" spans="1:15" x14ac:dyDescent="0.2">
      <c r="A22" s="70">
        <f t="shared" si="1"/>
        <v>13</v>
      </c>
      <c r="B22" s="70" t="str">
        <f t="shared" si="0"/>
        <v>00013</v>
      </c>
      <c r="C22" s="115"/>
      <c r="D22" s="115"/>
      <c r="E22" s="64"/>
      <c r="F22" s="64"/>
      <c r="G22" s="64"/>
      <c r="H22" s="104"/>
      <c r="I22" s="104"/>
      <c r="J22" s="104"/>
      <c r="K22" s="104"/>
      <c r="L22" s="104"/>
      <c r="M22" s="104"/>
      <c r="N22" s="104"/>
      <c r="O22" s="104"/>
    </row>
    <row r="23" spans="1:15" x14ac:dyDescent="0.2">
      <c r="A23" s="68">
        <f t="shared" si="1"/>
        <v>14</v>
      </c>
      <c r="B23" s="68" t="str">
        <f t="shared" si="0"/>
        <v>00014</v>
      </c>
      <c r="C23" s="117"/>
      <c r="D23" s="117"/>
      <c r="E23" s="65"/>
      <c r="F23" s="65"/>
      <c r="G23" s="65"/>
      <c r="H23" s="105"/>
      <c r="I23" s="105"/>
      <c r="J23" s="105"/>
      <c r="K23" s="105"/>
      <c r="L23" s="105"/>
      <c r="M23" s="105"/>
      <c r="N23" s="105"/>
      <c r="O23" s="105"/>
    </row>
    <row r="24" spans="1:15" x14ac:dyDescent="0.2">
      <c r="A24" s="70">
        <f t="shared" si="1"/>
        <v>15</v>
      </c>
      <c r="B24" s="70" t="str">
        <f t="shared" si="0"/>
        <v>00015</v>
      </c>
      <c r="C24" s="118"/>
      <c r="D24" s="118"/>
      <c r="E24" s="63"/>
      <c r="F24" s="63"/>
      <c r="G24" s="63"/>
      <c r="H24" s="106"/>
      <c r="I24" s="106"/>
      <c r="J24" s="106"/>
      <c r="K24" s="106"/>
      <c r="L24" s="106"/>
      <c r="M24" s="106"/>
      <c r="N24" s="106"/>
      <c r="O24" s="106"/>
    </row>
    <row r="25" spans="1:15" x14ac:dyDescent="0.2">
      <c r="A25" s="55"/>
      <c r="B25" s="55"/>
      <c r="C25" s="55"/>
      <c r="D25" s="55"/>
      <c r="E25" s="55"/>
      <c r="F25" s="55"/>
      <c r="G25" s="58"/>
      <c r="H25" s="58">
        <f>SUM(H10:H24)</f>
        <v>0</v>
      </c>
      <c r="I25" s="58">
        <f t="shared" ref="I25:O25" si="2">SUM(I10:I24)</f>
        <v>0</v>
      </c>
      <c r="J25" s="58">
        <f t="shared" si="2"/>
        <v>0</v>
      </c>
      <c r="K25" s="58">
        <f t="shared" si="2"/>
        <v>0</v>
      </c>
      <c r="L25" s="58">
        <f t="shared" si="2"/>
        <v>0</v>
      </c>
      <c r="M25" s="58">
        <f t="shared" si="2"/>
        <v>0</v>
      </c>
      <c r="N25" s="58">
        <f t="shared" si="2"/>
        <v>0</v>
      </c>
      <c r="O25" s="58">
        <f t="shared" si="2"/>
        <v>0</v>
      </c>
    </row>
    <row r="28" spans="1:15" ht="13.5" thickBot="1" x14ac:dyDescent="0.25">
      <c r="B28" s="66"/>
      <c r="C28" s="66"/>
      <c r="D28" s="66"/>
    </row>
    <row r="29" spans="1:15" x14ac:dyDescent="0.2">
      <c r="B29" s="123" t="s">
        <v>616</v>
      </c>
      <c r="C29" s="148"/>
      <c r="D29" s="148"/>
      <c r="G29" s="67"/>
      <c r="H29" s="67" t="s">
        <v>615</v>
      </c>
      <c r="I29" s="67"/>
      <c r="K29" s="123" t="s">
        <v>614</v>
      </c>
      <c r="L29" s="123"/>
      <c r="M29" s="123"/>
    </row>
  </sheetData>
  <sheetProtection algorithmName="SHA-512" hashValue="H2l/WAMXUSL6gCVYfL/7ewBUOUxxTRxqBlvMi/gJdh4CklrdVzRq3AuwddXusLFQwgGf/5Qx+jj/nFXTyivVSA==" saltValue="xADpA9xrSJpU4Vkb+qE/Ew==" spinCount="100000" sheet="1" formatColumns="0" formatRows="0" deleteColumns="0"/>
  <mergeCells count="7">
    <mergeCell ref="A2:O2"/>
    <mergeCell ref="B29:D29"/>
    <mergeCell ref="K29:M29"/>
    <mergeCell ref="A6:B6"/>
    <mergeCell ref="A4:B4"/>
    <mergeCell ref="C6:O6"/>
    <mergeCell ref="C4:O4"/>
  </mergeCells>
  <pageMargins left="0.19685039370078741" right="0.19685039370078741" top="0.55118110236220474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191"/>
  <sheetViews>
    <sheetView workbookViewId="0">
      <selection activeCell="A2" sqref="A2:D172"/>
    </sheetView>
  </sheetViews>
  <sheetFormatPr defaultRowHeight="12.75" x14ac:dyDescent="0.2"/>
  <cols>
    <col min="1" max="1" width="9.140625" style="4"/>
    <col min="2" max="2" width="113.7109375" style="4" customWidth="1"/>
    <col min="3" max="3" width="9" style="4" customWidth="1"/>
    <col min="4" max="4" width="12.5703125" style="4" bestFit="1" customWidth="1"/>
    <col min="5" max="16384" width="9.140625" style="4"/>
  </cols>
  <sheetData>
    <row r="1" spans="1:4" x14ac:dyDescent="0.2">
      <c r="A1" s="119" t="s">
        <v>747</v>
      </c>
      <c r="B1" s="119" t="s">
        <v>750</v>
      </c>
      <c r="C1" s="119" t="s">
        <v>748</v>
      </c>
      <c r="D1" s="119" t="s">
        <v>749</v>
      </c>
    </row>
    <row r="2" spans="1:4" x14ac:dyDescent="0.2">
      <c r="A2" s="120">
        <v>10100</v>
      </c>
      <c r="B2" s="120" t="s">
        <v>408</v>
      </c>
      <c r="C2" s="120">
        <v>2</v>
      </c>
      <c r="D2" s="120">
        <v>0</v>
      </c>
    </row>
    <row r="3" spans="1:4" x14ac:dyDescent="0.2">
      <c r="A3" s="120">
        <v>10200</v>
      </c>
      <c r="B3" s="120" t="s">
        <v>409</v>
      </c>
      <c r="C3" s="120">
        <v>3</v>
      </c>
      <c r="D3" s="120" t="s">
        <v>656</v>
      </c>
    </row>
    <row r="4" spans="1:4" x14ac:dyDescent="0.2">
      <c r="A4" s="120">
        <v>10201</v>
      </c>
      <c r="B4" s="120" t="s">
        <v>410</v>
      </c>
      <c r="C4" s="120">
        <v>3</v>
      </c>
      <c r="D4" s="120" t="s">
        <v>661</v>
      </c>
    </row>
    <row r="5" spans="1:4" x14ac:dyDescent="0.2">
      <c r="A5" s="120">
        <v>10202</v>
      </c>
      <c r="B5" s="120" t="s">
        <v>411</v>
      </c>
      <c r="C5" s="120">
        <v>44</v>
      </c>
      <c r="D5" s="120">
        <v>0</v>
      </c>
    </row>
    <row r="6" spans="1:4" x14ac:dyDescent="0.2">
      <c r="A6" s="120">
        <v>10204</v>
      </c>
      <c r="B6" s="120" t="s">
        <v>412</v>
      </c>
      <c r="C6" s="120">
        <v>3</v>
      </c>
      <c r="D6" s="120" t="s">
        <v>658</v>
      </c>
    </row>
    <row r="7" spans="1:4" x14ac:dyDescent="0.2">
      <c r="A7" s="120">
        <v>10206</v>
      </c>
      <c r="B7" s="120" t="s">
        <v>413</v>
      </c>
      <c r="C7" s="120">
        <v>3</v>
      </c>
      <c r="D7" s="120" t="s">
        <v>659</v>
      </c>
    </row>
    <row r="8" spans="1:4" x14ac:dyDescent="0.2">
      <c r="A8" s="120">
        <v>10220</v>
      </c>
      <c r="B8" s="120" t="s">
        <v>414</v>
      </c>
      <c r="C8" s="120">
        <v>3</v>
      </c>
      <c r="D8" s="120" t="s">
        <v>660</v>
      </c>
    </row>
    <row r="9" spans="1:4" x14ac:dyDescent="0.2">
      <c r="A9" s="120">
        <v>10222</v>
      </c>
      <c r="B9" s="120" t="s">
        <v>415</v>
      </c>
      <c r="C9" s="120">
        <v>3</v>
      </c>
      <c r="D9" s="120" t="s">
        <v>657</v>
      </c>
    </row>
    <row r="10" spans="1:4" x14ac:dyDescent="0.2">
      <c r="A10" s="120">
        <v>10225</v>
      </c>
      <c r="B10" s="120" t="s">
        <v>416</v>
      </c>
      <c r="C10" s="120">
        <v>3</v>
      </c>
      <c r="D10" s="120" t="s">
        <v>662</v>
      </c>
    </row>
    <row r="11" spans="1:4" x14ac:dyDescent="0.2">
      <c r="A11" s="120">
        <v>10228</v>
      </c>
      <c r="B11" s="120" t="s">
        <v>417</v>
      </c>
      <c r="C11" s="120">
        <v>3</v>
      </c>
      <c r="D11" s="120" t="s">
        <v>663</v>
      </c>
    </row>
    <row r="12" spans="1:4" x14ac:dyDescent="0.2">
      <c r="A12" s="120">
        <v>10243</v>
      </c>
      <c r="B12" s="120" t="s">
        <v>637</v>
      </c>
      <c r="C12" s="120">
        <v>3</v>
      </c>
      <c r="D12" s="120" t="s">
        <v>664</v>
      </c>
    </row>
    <row r="13" spans="1:4" x14ac:dyDescent="0.2">
      <c r="A13" s="120">
        <v>10244</v>
      </c>
      <c r="B13" s="120" t="s">
        <v>652</v>
      </c>
      <c r="C13" s="120">
        <v>3</v>
      </c>
      <c r="D13" s="120" t="s">
        <v>665</v>
      </c>
    </row>
    <row r="14" spans="1:4" x14ac:dyDescent="0.2">
      <c r="A14" s="120">
        <v>10245</v>
      </c>
      <c r="B14" s="120" t="s">
        <v>671</v>
      </c>
      <c r="C14" s="120">
        <v>3</v>
      </c>
      <c r="D14" s="120" t="s">
        <v>669</v>
      </c>
    </row>
    <row r="15" spans="1:4" x14ac:dyDescent="0.2">
      <c r="A15" s="120">
        <v>10249</v>
      </c>
      <c r="B15" s="120" t="s">
        <v>751</v>
      </c>
      <c r="C15" s="120">
        <v>3</v>
      </c>
      <c r="D15" s="120" t="s">
        <v>670</v>
      </c>
    </row>
    <row r="16" spans="1:4" x14ac:dyDescent="0.2">
      <c r="A16" s="120">
        <v>10250</v>
      </c>
      <c r="B16" s="120" t="s">
        <v>675</v>
      </c>
      <c r="C16" s="120">
        <v>3</v>
      </c>
      <c r="D16" s="120" t="s">
        <v>674</v>
      </c>
    </row>
    <row r="17" spans="1:4" x14ac:dyDescent="0.2">
      <c r="A17" s="120">
        <v>10251</v>
      </c>
      <c r="B17" s="120" t="s">
        <v>677</v>
      </c>
      <c r="C17" s="120">
        <v>3</v>
      </c>
      <c r="D17" s="120" t="s">
        <v>653</v>
      </c>
    </row>
    <row r="18" spans="1:4" x14ac:dyDescent="0.2">
      <c r="A18" s="120">
        <v>10252</v>
      </c>
      <c r="B18" s="120" t="s">
        <v>762</v>
      </c>
      <c r="C18" s="120">
        <v>3</v>
      </c>
      <c r="D18" s="120" t="s">
        <v>667</v>
      </c>
    </row>
    <row r="19" spans="1:4" x14ac:dyDescent="0.2">
      <c r="A19" s="120">
        <v>10253</v>
      </c>
      <c r="B19" s="120" t="s">
        <v>763</v>
      </c>
      <c r="C19" s="120">
        <v>3</v>
      </c>
      <c r="D19" s="120" t="s">
        <v>666</v>
      </c>
    </row>
    <row r="20" spans="1:4" x14ac:dyDescent="0.2">
      <c r="A20" s="120">
        <v>10254</v>
      </c>
      <c r="B20" s="120" t="s">
        <v>764</v>
      </c>
      <c r="C20" s="120">
        <v>3</v>
      </c>
      <c r="D20" s="120" t="s">
        <v>668</v>
      </c>
    </row>
    <row r="21" spans="1:4" x14ac:dyDescent="0.2">
      <c r="A21" s="120">
        <v>10255</v>
      </c>
      <c r="B21" s="120" t="s">
        <v>765</v>
      </c>
      <c r="C21" s="120">
        <v>3</v>
      </c>
      <c r="D21" s="120" t="s">
        <v>673</v>
      </c>
    </row>
    <row r="22" spans="1:4" x14ac:dyDescent="0.2">
      <c r="A22" s="120">
        <v>10256</v>
      </c>
      <c r="B22" s="120" t="s">
        <v>766</v>
      </c>
      <c r="C22" s="120">
        <v>3</v>
      </c>
      <c r="D22" s="120" t="s">
        <v>672</v>
      </c>
    </row>
    <row r="23" spans="1:4" x14ac:dyDescent="0.2">
      <c r="A23" s="120">
        <v>10257</v>
      </c>
      <c r="B23" s="120" t="s">
        <v>767</v>
      </c>
      <c r="C23" s="120">
        <v>3</v>
      </c>
      <c r="D23" s="120" t="s">
        <v>676</v>
      </c>
    </row>
    <row r="24" spans="1:4" x14ac:dyDescent="0.2">
      <c r="A24" s="120">
        <v>10310</v>
      </c>
      <c r="B24" s="120" t="s">
        <v>625</v>
      </c>
      <c r="C24" s="120">
        <v>23</v>
      </c>
      <c r="D24" s="120">
        <v>0</v>
      </c>
    </row>
    <row r="25" spans="1:4" x14ac:dyDescent="0.2">
      <c r="A25" s="120">
        <v>10311</v>
      </c>
      <c r="B25" s="120" t="s">
        <v>418</v>
      </c>
      <c r="C25" s="120">
        <v>23</v>
      </c>
      <c r="D25" s="120" t="s">
        <v>678</v>
      </c>
    </row>
    <row r="26" spans="1:4" x14ac:dyDescent="0.2">
      <c r="A26" s="120">
        <v>10312</v>
      </c>
      <c r="B26" s="120" t="s">
        <v>419</v>
      </c>
      <c r="C26" s="120">
        <v>23</v>
      </c>
      <c r="D26" s="120" t="s">
        <v>679</v>
      </c>
    </row>
    <row r="27" spans="1:4" x14ac:dyDescent="0.2">
      <c r="A27" s="120">
        <v>10313</v>
      </c>
      <c r="B27" s="120" t="s">
        <v>420</v>
      </c>
      <c r="C27" s="120">
        <v>23</v>
      </c>
      <c r="D27" s="120" t="s">
        <v>680</v>
      </c>
    </row>
    <row r="28" spans="1:4" x14ac:dyDescent="0.2">
      <c r="A28" s="120">
        <v>10314</v>
      </c>
      <c r="B28" s="120" t="s">
        <v>626</v>
      </c>
      <c r="C28" s="120">
        <v>23</v>
      </c>
      <c r="D28" s="120" t="s">
        <v>681</v>
      </c>
    </row>
    <row r="29" spans="1:4" x14ac:dyDescent="0.2">
      <c r="A29" s="120">
        <v>10520</v>
      </c>
      <c r="B29" s="120" t="s">
        <v>617</v>
      </c>
      <c r="C29" s="120">
        <v>16</v>
      </c>
      <c r="D29" s="120">
        <v>0</v>
      </c>
    </row>
    <row r="30" spans="1:4" x14ac:dyDescent="0.2">
      <c r="A30" s="120">
        <v>10521</v>
      </c>
      <c r="B30" s="120" t="s">
        <v>421</v>
      </c>
      <c r="C30" s="120">
        <v>16</v>
      </c>
      <c r="D30" s="120" t="s">
        <v>682</v>
      </c>
    </row>
    <row r="31" spans="1:4" x14ac:dyDescent="0.2">
      <c r="A31" s="120">
        <v>10522</v>
      </c>
      <c r="B31" s="120" t="s">
        <v>479</v>
      </c>
      <c r="C31" s="120">
        <v>16</v>
      </c>
      <c r="D31" s="120" t="s">
        <v>683</v>
      </c>
    </row>
    <row r="32" spans="1:4" x14ac:dyDescent="0.2">
      <c r="A32" s="120">
        <v>10523</v>
      </c>
      <c r="B32" s="120" t="s">
        <v>422</v>
      </c>
      <c r="C32" s="120">
        <v>16</v>
      </c>
      <c r="D32" s="120" t="s">
        <v>684</v>
      </c>
    </row>
    <row r="33" spans="1:4" x14ac:dyDescent="0.2">
      <c r="A33" s="120">
        <v>10524</v>
      </c>
      <c r="B33" s="120" t="s">
        <v>423</v>
      </c>
      <c r="C33" s="120">
        <v>16</v>
      </c>
      <c r="D33" s="120" t="s">
        <v>685</v>
      </c>
    </row>
    <row r="34" spans="1:4" x14ac:dyDescent="0.2">
      <c r="A34" s="120">
        <v>10525</v>
      </c>
      <c r="B34" s="120" t="s">
        <v>424</v>
      </c>
      <c r="C34" s="120">
        <v>16</v>
      </c>
      <c r="D34" s="120" t="s">
        <v>686</v>
      </c>
    </row>
    <row r="35" spans="1:4" x14ac:dyDescent="0.2">
      <c r="A35" s="120">
        <v>10526</v>
      </c>
      <c r="B35" s="120" t="s">
        <v>425</v>
      </c>
      <c r="C35" s="120">
        <v>16</v>
      </c>
      <c r="D35" s="120" t="s">
        <v>687</v>
      </c>
    </row>
    <row r="36" spans="1:4" x14ac:dyDescent="0.2">
      <c r="A36" s="120">
        <v>10527</v>
      </c>
      <c r="B36" s="120" t="s">
        <v>426</v>
      </c>
      <c r="C36" s="120">
        <v>16</v>
      </c>
      <c r="D36" s="120" t="s">
        <v>688</v>
      </c>
    </row>
    <row r="37" spans="1:4" x14ac:dyDescent="0.2">
      <c r="A37" s="120">
        <v>10528</v>
      </c>
      <c r="B37" s="120" t="s">
        <v>627</v>
      </c>
      <c r="C37" s="120">
        <v>16</v>
      </c>
      <c r="D37" s="120" t="s">
        <v>689</v>
      </c>
    </row>
    <row r="38" spans="1:4" x14ac:dyDescent="0.2">
      <c r="A38" s="120">
        <v>10529</v>
      </c>
      <c r="B38" s="120" t="s">
        <v>752</v>
      </c>
      <c r="C38" s="120">
        <v>16</v>
      </c>
      <c r="D38" s="120" t="s">
        <v>737</v>
      </c>
    </row>
    <row r="39" spans="1:4" x14ac:dyDescent="0.2">
      <c r="A39" s="120">
        <v>10600</v>
      </c>
      <c r="B39" s="120" t="s">
        <v>430</v>
      </c>
      <c r="C39" s="120">
        <v>15</v>
      </c>
      <c r="D39" s="120">
        <v>0</v>
      </c>
    </row>
    <row r="40" spans="1:4" x14ac:dyDescent="0.2">
      <c r="A40" s="120">
        <v>10601</v>
      </c>
      <c r="B40" s="120" t="s">
        <v>768</v>
      </c>
      <c r="C40" s="120">
        <v>15</v>
      </c>
      <c r="D40" s="120" t="s">
        <v>736</v>
      </c>
    </row>
    <row r="41" spans="1:4" x14ac:dyDescent="0.2">
      <c r="A41" s="120">
        <v>10810</v>
      </c>
      <c r="B41" s="120" t="s">
        <v>618</v>
      </c>
      <c r="C41" s="120">
        <v>21</v>
      </c>
      <c r="D41" s="120">
        <v>0</v>
      </c>
    </row>
    <row r="42" spans="1:4" x14ac:dyDescent="0.2">
      <c r="A42" s="120">
        <v>10811</v>
      </c>
      <c r="B42" s="120" t="s">
        <v>427</v>
      </c>
      <c r="C42" s="120">
        <v>21</v>
      </c>
      <c r="D42" s="120" t="s">
        <v>690</v>
      </c>
    </row>
    <row r="43" spans="1:4" x14ac:dyDescent="0.2">
      <c r="A43" s="120">
        <v>10812</v>
      </c>
      <c r="B43" s="120" t="s">
        <v>428</v>
      </c>
      <c r="C43" s="120">
        <v>21</v>
      </c>
      <c r="D43" s="120" t="s">
        <v>691</v>
      </c>
    </row>
    <row r="44" spans="1:4" x14ac:dyDescent="0.2">
      <c r="A44" s="120">
        <v>10813</v>
      </c>
      <c r="B44" s="120" t="s">
        <v>429</v>
      </c>
      <c r="C44" s="120">
        <v>21</v>
      </c>
      <c r="D44" s="120" t="s">
        <v>692</v>
      </c>
    </row>
    <row r="45" spans="1:4" x14ac:dyDescent="0.2">
      <c r="A45" s="120">
        <v>10814</v>
      </c>
      <c r="B45" s="120" t="s">
        <v>628</v>
      </c>
      <c r="C45" s="120">
        <v>21</v>
      </c>
      <c r="D45" s="120" t="s">
        <v>693</v>
      </c>
    </row>
    <row r="46" spans="1:4" x14ac:dyDescent="0.2">
      <c r="A46" s="120">
        <v>11800</v>
      </c>
      <c r="B46" s="120" t="s">
        <v>435</v>
      </c>
      <c r="C46" s="120">
        <v>29</v>
      </c>
      <c r="D46" s="120">
        <v>0</v>
      </c>
    </row>
    <row r="47" spans="1:4" x14ac:dyDescent="0.2">
      <c r="A47" s="120">
        <v>11801</v>
      </c>
      <c r="B47" s="120" t="s">
        <v>436</v>
      </c>
      <c r="C47" s="120">
        <v>29</v>
      </c>
      <c r="D47" s="120" t="s">
        <v>694</v>
      </c>
    </row>
    <row r="48" spans="1:4" x14ac:dyDescent="0.2">
      <c r="A48" s="120">
        <v>11900</v>
      </c>
      <c r="B48" s="120" t="s">
        <v>437</v>
      </c>
      <c r="C48" s="120">
        <v>27</v>
      </c>
      <c r="D48" s="120">
        <v>0</v>
      </c>
    </row>
    <row r="49" spans="1:4" x14ac:dyDescent="0.2">
      <c r="A49" s="120">
        <v>11902</v>
      </c>
      <c r="B49" s="120" t="s">
        <v>438</v>
      </c>
      <c r="C49" s="120">
        <v>27</v>
      </c>
      <c r="D49" s="120" t="s">
        <v>695</v>
      </c>
    </row>
    <row r="50" spans="1:4" x14ac:dyDescent="0.2">
      <c r="A50" s="120">
        <v>12500</v>
      </c>
      <c r="B50" s="120" t="s">
        <v>440</v>
      </c>
      <c r="C50" s="120">
        <v>53</v>
      </c>
      <c r="D50" s="120">
        <v>0</v>
      </c>
    </row>
    <row r="51" spans="1:4" x14ac:dyDescent="0.2">
      <c r="A51" s="120">
        <v>13400</v>
      </c>
      <c r="B51" s="120" t="s">
        <v>629</v>
      </c>
      <c r="C51" s="120">
        <v>30</v>
      </c>
      <c r="D51" s="120">
        <v>0</v>
      </c>
    </row>
    <row r="52" spans="1:4" x14ac:dyDescent="0.2">
      <c r="A52" s="120">
        <v>13401</v>
      </c>
      <c r="B52" s="120" t="s">
        <v>441</v>
      </c>
      <c r="C52" s="120">
        <v>30</v>
      </c>
      <c r="D52" s="120" t="s">
        <v>733</v>
      </c>
    </row>
    <row r="53" spans="1:4" x14ac:dyDescent="0.2">
      <c r="A53" s="120">
        <v>13403</v>
      </c>
      <c r="B53" s="120" t="s">
        <v>630</v>
      </c>
      <c r="C53" s="120">
        <v>30</v>
      </c>
      <c r="D53" s="120" t="s">
        <v>734</v>
      </c>
    </row>
    <row r="54" spans="1:4" x14ac:dyDescent="0.2">
      <c r="A54" s="120">
        <v>13410</v>
      </c>
      <c r="B54" s="120" t="s">
        <v>769</v>
      </c>
      <c r="C54" s="120">
        <v>33</v>
      </c>
      <c r="D54" s="120">
        <v>0</v>
      </c>
    </row>
    <row r="55" spans="1:4" x14ac:dyDescent="0.2">
      <c r="A55" s="120">
        <v>13420</v>
      </c>
      <c r="B55" s="120" t="s">
        <v>770</v>
      </c>
      <c r="C55" s="120">
        <v>34</v>
      </c>
      <c r="D55" s="120">
        <v>0</v>
      </c>
    </row>
    <row r="56" spans="1:4" x14ac:dyDescent="0.2">
      <c r="A56" s="120">
        <v>13430</v>
      </c>
      <c r="B56" s="120" t="s">
        <v>771</v>
      </c>
      <c r="C56" s="120">
        <v>35</v>
      </c>
      <c r="D56" s="120">
        <v>0</v>
      </c>
    </row>
    <row r="57" spans="1:4" x14ac:dyDescent="0.2">
      <c r="A57" s="120">
        <v>13700</v>
      </c>
      <c r="B57" s="120" t="s">
        <v>442</v>
      </c>
      <c r="C57" s="120">
        <v>26</v>
      </c>
      <c r="D57" s="120">
        <v>0</v>
      </c>
    </row>
    <row r="58" spans="1:4" x14ac:dyDescent="0.2">
      <c r="A58" s="120">
        <v>13701</v>
      </c>
      <c r="B58" s="120" t="s">
        <v>443</v>
      </c>
      <c r="C58" s="120">
        <v>26</v>
      </c>
      <c r="D58" s="120" t="s">
        <v>696</v>
      </c>
    </row>
    <row r="59" spans="1:4" x14ac:dyDescent="0.2">
      <c r="A59" s="120">
        <v>13702</v>
      </c>
      <c r="B59" s="120" t="s">
        <v>444</v>
      </c>
      <c r="C59" s="120">
        <v>26</v>
      </c>
      <c r="D59" s="120" t="s">
        <v>697</v>
      </c>
    </row>
    <row r="60" spans="1:4" x14ac:dyDescent="0.2">
      <c r="A60" s="120">
        <v>13703</v>
      </c>
      <c r="B60" s="120" t="s">
        <v>445</v>
      </c>
      <c r="C60" s="120">
        <v>26</v>
      </c>
      <c r="D60" s="120" t="s">
        <v>698</v>
      </c>
    </row>
    <row r="61" spans="1:4" x14ac:dyDescent="0.2">
      <c r="A61" s="120">
        <v>13704</v>
      </c>
      <c r="B61" s="120" t="s">
        <v>446</v>
      </c>
      <c r="C61" s="120">
        <v>26</v>
      </c>
      <c r="D61" s="120" t="s">
        <v>699</v>
      </c>
    </row>
    <row r="62" spans="1:4" x14ac:dyDescent="0.2">
      <c r="A62" s="120">
        <v>13705</v>
      </c>
      <c r="B62" s="120" t="s">
        <v>447</v>
      </c>
      <c r="C62" s="120">
        <v>26</v>
      </c>
      <c r="D62" s="120" t="s">
        <v>700</v>
      </c>
    </row>
    <row r="63" spans="1:4" x14ac:dyDescent="0.2">
      <c r="A63" s="120">
        <v>13709</v>
      </c>
      <c r="B63" s="120" t="s">
        <v>448</v>
      </c>
      <c r="C63" s="120">
        <v>26</v>
      </c>
      <c r="D63" s="120" t="s">
        <v>701</v>
      </c>
    </row>
    <row r="64" spans="1:4" x14ac:dyDescent="0.2">
      <c r="A64" s="120">
        <v>13710</v>
      </c>
      <c r="B64" s="120" t="s">
        <v>449</v>
      </c>
      <c r="C64" s="120">
        <v>26</v>
      </c>
      <c r="D64" s="120" t="s">
        <v>702</v>
      </c>
    </row>
    <row r="65" spans="1:4" x14ac:dyDescent="0.2">
      <c r="A65" s="120">
        <v>13800</v>
      </c>
      <c r="B65" s="120" t="s">
        <v>450</v>
      </c>
      <c r="C65" s="120">
        <v>31</v>
      </c>
      <c r="D65" s="120">
        <v>0</v>
      </c>
    </row>
    <row r="66" spans="1:4" x14ac:dyDescent="0.2">
      <c r="A66" s="120">
        <v>13801</v>
      </c>
      <c r="B66" s="120" t="s">
        <v>753</v>
      </c>
      <c r="C66" s="120">
        <v>31</v>
      </c>
      <c r="D66" s="120" t="s">
        <v>735</v>
      </c>
    </row>
    <row r="67" spans="1:4" x14ac:dyDescent="0.2">
      <c r="A67" s="120">
        <v>13802</v>
      </c>
      <c r="B67" s="120" t="s">
        <v>451</v>
      </c>
      <c r="C67" s="120">
        <v>31</v>
      </c>
      <c r="D67" s="120" t="s">
        <v>703</v>
      </c>
    </row>
    <row r="68" spans="1:4" x14ac:dyDescent="0.2">
      <c r="A68" s="120">
        <v>14800</v>
      </c>
      <c r="B68" s="120" t="s">
        <v>631</v>
      </c>
      <c r="C68" s="120">
        <v>20</v>
      </c>
      <c r="D68" s="120">
        <v>0</v>
      </c>
    </row>
    <row r="69" spans="1:4" x14ac:dyDescent="0.2">
      <c r="A69" s="120">
        <v>14810</v>
      </c>
      <c r="B69" s="120" t="s">
        <v>632</v>
      </c>
      <c r="C69" s="120">
        <v>22</v>
      </c>
      <c r="D69" s="120">
        <v>0</v>
      </c>
    </row>
    <row r="70" spans="1:4" x14ac:dyDescent="0.2">
      <c r="A70" s="120">
        <v>14811</v>
      </c>
      <c r="B70" s="120" t="s">
        <v>452</v>
      </c>
      <c r="C70" s="120">
        <v>22</v>
      </c>
      <c r="D70" s="120" t="s">
        <v>704</v>
      </c>
    </row>
    <row r="71" spans="1:4" x14ac:dyDescent="0.2">
      <c r="A71" s="120">
        <v>14813</v>
      </c>
      <c r="B71" s="120" t="s">
        <v>453</v>
      </c>
      <c r="C71" s="120">
        <v>22</v>
      </c>
      <c r="D71" s="120" t="s">
        <v>705</v>
      </c>
    </row>
    <row r="72" spans="1:4" x14ac:dyDescent="0.2">
      <c r="A72" s="120">
        <v>14820</v>
      </c>
      <c r="B72" s="120" t="s">
        <v>633</v>
      </c>
      <c r="C72" s="120">
        <v>28</v>
      </c>
      <c r="D72" s="120">
        <v>0</v>
      </c>
    </row>
    <row r="73" spans="1:4" x14ac:dyDescent="0.2">
      <c r="A73" s="120">
        <v>14821</v>
      </c>
      <c r="B73" s="120" t="s">
        <v>651</v>
      </c>
      <c r="C73" s="120">
        <v>28</v>
      </c>
      <c r="D73" s="120" t="s">
        <v>741</v>
      </c>
    </row>
    <row r="74" spans="1:4" x14ac:dyDescent="0.2">
      <c r="A74" s="120">
        <v>14830</v>
      </c>
      <c r="B74" s="120" t="s">
        <v>634</v>
      </c>
      <c r="C74" s="120">
        <v>32</v>
      </c>
      <c r="D74" s="120">
        <v>0</v>
      </c>
    </row>
    <row r="75" spans="1:4" x14ac:dyDescent="0.2">
      <c r="A75" s="120">
        <v>14840</v>
      </c>
      <c r="B75" s="120" t="s">
        <v>706</v>
      </c>
      <c r="C75" s="120">
        <v>24</v>
      </c>
      <c r="D75" s="120">
        <v>0</v>
      </c>
    </row>
    <row r="76" spans="1:4" x14ac:dyDescent="0.2">
      <c r="A76" s="120">
        <v>14841</v>
      </c>
      <c r="B76" s="120" t="s">
        <v>517</v>
      </c>
      <c r="C76" s="120">
        <v>24</v>
      </c>
      <c r="D76" s="120" t="s">
        <v>738</v>
      </c>
    </row>
    <row r="77" spans="1:4" x14ac:dyDescent="0.2">
      <c r="A77" s="120">
        <v>14842</v>
      </c>
      <c r="B77" s="120" t="s">
        <v>518</v>
      </c>
      <c r="C77" s="120">
        <v>24</v>
      </c>
      <c r="D77" s="120" t="s">
        <v>707</v>
      </c>
    </row>
    <row r="78" spans="1:4" x14ac:dyDescent="0.2">
      <c r="A78" s="120">
        <v>14843</v>
      </c>
      <c r="B78" s="120" t="s">
        <v>431</v>
      </c>
      <c r="C78" s="120">
        <v>24</v>
      </c>
      <c r="D78" s="120" t="s">
        <v>708</v>
      </c>
    </row>
    <row r="79" spans="1:4" x14ac:dyDescent="0.2">
      <c r="A79" s="120">
        <v>14844</v>
      </c>
      <c r="B79" s="120" t="s">
        <v>439</v>
      </c>
      <c r="C79" s="120">
        <v>24</v>
      </c>
      <c r="D79" s="120" t="s">
        <v>709</v>
      </c>
    </row>
    <row r="80" spans="1:4" x14ac:dyDescent="0.2">
      <c r="A80" s="120">
        <v>14845</v>
      </c>
      <c r="B80" s="120" t="s">
        <v>433</v>
      </c>
      <c r="C80" s="120">
        <v>24</v>
      </c>
      <c r="D80" s="120" t="s">
        <v>739</v>
      </c>
    </row>
    <row r="81" spans="1:4" x14ac:dyDescent="0.2">
      <c r="A81" s="120">
        <v>14846</v>
      </c>
      <c r="B81" s="120" t="s">
        <v>434</v>
      </c>
      <c r="C81" s="120">
        <v>24</v>
      </c>
      <c r="D81" s="120" t="s">
        <v>710</v>
      </c>
    </row>
    <row r="82" spans="1:4" x14ac:dyDescent="0.2">
      <c r="A82" s="120">
        <v>14847</v>
      </c>
      <c r="B82" s="120" t="s">
        <v>432</v>
      </c>
      <c r="C82" s="120">
        <v>24</v>
      </c>
      <c r="D82" s="120" t="s">
        <v>740</v>
      </c>
    </row>
    <row r="83" spans="1:4" x14ac:dyDescent="0.2">
      <c r="A83" s="120">
        <v>14850</v>
      </c>
      <c r="B83" s="120" t="s">
        <v>754</v>
      </c>
      <c r="C83" s="120">
        <v>25</v>
      </c>
      <c r="D83" s="120">
        <v>0</v>
      </c>
    </row>
    <row r="84" spans="1:4" x14ac:dyDescent="0.2">
      <c r="A84" s="120">
        <v>14851</v>
      </c>
      <c r="B84" s="120" t="s">
        <v>454</v>
      </c>
      <c r="C84" s="120">
        <v>25</v>
      </c>
      <c r="D84" s="120" t="s">
        <v>711</v>
      </c>
    </row>
    <row r="85" spans="1:4" x14ac:dyDescent="0.2">
      <c r="A85" s="120">
        <v>14860</v>
      </c>
      <c r="B85" s="120" t="s">
        <v>712</v>
      </c>
      <c r="C85" s="120">
        <v>18</v>
      </c>
      <c r="D85" s="120">
        <v>0</v>
      </c>
    </row>
    <row r="86" spans="1:4" x14ac:dyDescent="0.2">
      <c r="A86" s="120">
        <v>14870</v>
      </c>
      <c r="B86" s="120" t="s">
        <v>772</v>
      </c>
      <c r="C86" s="120">
        <v>60</v>
      </c>
      <c r="D86" s="120">
        <v>0</v>
      </c>
    </row>
    <row r="87" spans="1:4" x14ac:dyDescent="0.2">
      <c r="A87" s="120">
        <v>20100</v>
      </c>
      <c r="B87" s="120" t="s">
        <v>455</v>
      </c>
      <c r="C87" s="120">
        <v>1</v>
      </c>
      <c r="D87" s="120">
        <v>0</v>
      </c>
    </row>
    <row r="88" spans="1:4" x14ac:dyDescent="0.2">
      <c r="A88" s="120">
        <v>20101</v>
      </c>
      <c r="B88" s="120" t="s">
        <v>456</v>
      </c>
      <c r="C88" s="120">
        <v>1</v>
      </c>
      <c r="D88" s="120" t="s">
        <v>713</v>
      </c>
    </row>
    <row r="89" spans="1:4" x14ac:dyDescent="0.2">
      <c r="A89" s="120">
        <v>20102</v>
      </c>
      <c r="B89" s="120" t="s">
        <v>457</v>
      </c>
      <c r="C89" s="120">
        <v>13</v>
      </c>
      <c r="D89" s="120">
        <v>0</v>
      </c>
    </row>
    <row r="90" spans="1:4" x14ac:dyDescent="0.2">
      <c r="A90" s="120">
        <v>20103</v>
      </c>
      <c r="B90" s="120" t="s">
        <v>458</v>
      </c>
      <c r="C90" s="120">
        <v>14</v>
      </c>
      <c r="D90" s="120">
        <v>0</v>
      </c>
    </row>
    <row r="91" spans="1:4" x14ac:dyDescent="0.2">
      <c r="A91" s="120">
        <v>30100</v>
      </c>
      <c r="B91" s="120" t="s">
        <v>459</v>
      </c>
      <c r="C91" s="120">
        <v>4</v>
      </c>
      <c r="D91" s="120">
        <v>0</v>
      </c>
    </row>
    <row r="92" spans="1:4" x14ac:dyDescent="0.2">
      <c r="A92" s="120">
        <v>30203</v>
      </c>
      <c r="B92" s="120" t="s">
        <v>460</v>
      </c>
      <c r="C92" s="120">
        <v>8</v>
      </c>
      <c r="D92" s="120" t="s">
        <v>714</v>
      </c>
    </row>
    <row r="93" spans="1:4" x14ac:dyDescent="0.2">
      <c r="A93" s="120">
        <v>30204</v>
      </c>
      <c r="B93" s="120" t="s">
        <v>715</v>
      </c>
      <c r="C93" s="120">
        <v>9</v>
      </c>
      <c r="D93" s="120">
        <v>0</v>
      </c>
    </row>
    <row r="94" spans="1:4" x14ac:dyDescent="0.2">
      <c r="A94" s="120">
        <v>30210</v>
      </c>
      <c r="B94" s="120" t="s">
        <v>461</v>
      </c>
      <c r="C94" s="120">
        <v>6</v>
      </c>
      <c r="D94" s="120" t="s">
        <v>716</v>
      </c>
    </row>
    <row r="95" spans="1:4" x14ac:dyDescent="0.2">
      <c r="A95" s="120">
        <v>30211</v>
      </c>
      <c r="B95" s="120" t="s">
        <v>462</v>
      </c>
      <c r="C95" s="120">
        <v>6</v>
      </c>
      <c r="D95" s="120" t="s">
        <v>717</v>
      </c>
    </row>
    <row r="96" spans="1:4" x14ac:dyDescent="0.2">
      <c r="A96" s="120">
        <v>30214</v>
      </c>
      <c r="B96" s="120" t="s">
        <v>463</v>
      </c>
      <c r="C96" s="120">
        <v>8</v>
      </c>
      <c r="D96" s="120" t="s">
        <v>718</v>
      </c>
    </row>
    <row r="97" spans="1:4" x14ac:dyDescent="0.2">
      <c r="A97" s="120">
        <v>30215</v>
      </c>
      <c r="B97" s="120" t="s">
        <v>464</v>
      </c>
      <c r="C97" s="120">
        <v>7</v>
      </c>
      <c r="D97" s="120">
        <v>0</v>
      </c>
    </row>
    <row r="98" spans="1:4" x14ac:dyDescent="0.2">
      <c r="A98" s="120">
        <v>30216</v>
      </c>
      <c r="B98" s="120" t="s">
        <v>465</v>
      </c>
      <c r="C98" s="120">
        <v>5</v>
      </c>
      <c r="D98" s="120">
        <v>0</v>
      </c>
    </row>
    <row r="99" spans="1:4" x14ac:dyDescent="0.2">
      <c r="A99" s="120">
        <v>30221</v>
      </c>
      <c r="B99" s="120" t="s">
        <v>466</v>
      </c>
      <c r="C99" s="120">
        <v>6</v>
      </c>
      <c r="D99" s="120" t="s">
        <v>719</v>
      </c>
    </row>
    <row r="100" spans="1:4" x14ac:dyDescent="0.2">
      <c r="A100" s="120">
        <v>30222</v>
      </c>
      <c r="B100" s="120" t="s">
        <v>467</v>
      </c>
      <c r="C100" s="120">
        <v>6</v>
      </c>
      <c r="D100" s="120" t="s">
        <v>720</v>
      </c>
    </row>
    <row r="101" spans="1:4" x14ac:dyDescent="0.2">
      <c r="A101" s="120">
        <v>30225</v>
      </c>
      <c r="B101" s="120" t="s">
        <v>468</v>
      </c>
      <c r="C101" s="120">
        <v>6</v>
      </c>
      <c r="D101" s="120" t="s">
        <v>721</v>
      </c>
    </row>
    <row r="102" spans="1:4" x14ac:dyDescent="0.2">
      <c r="A102" s="120">
        <v>30226</v>
      </c>
      <c r="B102" s="120" t="s">
        <v>469</v>
      </c>
      <c r="C102" s="120">
        <v>6</v>
      </c>
      <c r="D102" s="120" t="s">
        <v>722</v>
      </c>
    </row>
    <row r="103" spans="1:4" x14ac:dyDescent="0.2">
      <c r="A103" s="120">
        <v>30227</v>
      </c>
      <c r="B103" s="120" t="s">
        <v>470</v>
      </c>
      <c r="C103" s="120">
        <v>6</v>
      </c>
      <c r="D103" s="120" t="s">
        <v>723</v>
      </c>
    </row>
    <row r="104" spans="1:4" x14ac:dyDescent="0.2">
      <c r="A104" s="120">
        <v>30228</v>
      </c>
      <c r="B104" s="120" t="s">
        <v>471</v>
      </c>
      <c r="C104" s="120">
        <v>8</v>
      </c>
      <c r="D104" s="120" t="s">
        <v>724</v>
      </c>
    </row>
    <row r="105" spans="1:4" x14ac:dyDescent="0.2">
      <c r="A105" s="120">
        <v>30229</v>
      </c>
      <c r="B105" s="120" t="s">
        <v>472</v>
      </c>
      <c r="C105" s="120">
        <v>8</v>
      </c>
      <c r="D105" s="120" t="s">
        <v>725</v>
      </c>
    </row>
    <row r="106" spans="1:4" x14ac:dyDescent="0.2">
      <c r="A106" s="120">
        <v>30232</v>
      </c>
      <c r="B106" s="120" t="s">
        <v>635</v>
      </c>
      <c r="C106" s="120">
        <v>6</v>
      </c>
      <c r="D106" s="120" t="s">
        <v>726</v>
      </c>
    </row>
    <row r="107" spans="1:4" x14ac:dyDescent="0.2">
      <c r="A107" s="120">
        <v>30233</v>
      </c>
      <c r="B107" s="120" t="s">
        <v>473</v>
      </c>
      <c r="C107" s="120">
        <v>6</v>
      </c>
      <c r="D107" s="120" t="s">
        <v>727</v>
      </c>
    </row>
    <row r="108" spans="1:4" x14ac:dyDescent="0.2">
      <c r="A108" s="120">
        <v>30235</v>
      </c>
      <c r="B108" s="120" t="s">
        <v>474</v>
      </c>
      <c r="C108" s="120">
        <v>8</v>
      </c>
      <c r="D108" s="120" t="s">
        <v>728</v>
      </c>
    </row>
    <row r="109" spans="1:4" x14ac:dyDescent="0.2">
      <c r="A109" s="120">
        <v>30236</v>
      </c>
      <c r="B109" s="120" t="s">
        <v>475</v>
      </c>
      <c r="C109" s="120">
        <v>8</v>
      </c>
      <c r="D109" s="120" t="s">
        <v>729</v>
      </c>
    </row>
    <row r="110" spans="1:4" x14ac:dyDescent="0.2">
      <c r="A110" s="120">
        <v>30240</v>
      </c>
      <c r="B110" s="120" t="s">
        <v>476</v>
      </c>
      <c r="C110" s="120">
        <v>6</v>
      </c>
      <c r="D110" s="120">
        <v>0</v>
      </c>
    </row>
    <row r="111" spans="1:4" x14ac:dyDescent="0.2">
      <c r="A111" s="120">
        <v>30250</v>
      </c>
      <c r="B111" s="120" t="s">
        <v>477</v>
      </c>
      <c r="C111" s="120">
        <v>8</v>
      </c>
      <c r="D111" s="120">
        <v>0</v>
      </c>
    </row>
    <row r="112" spans="1:4" x14ac:dyDescent="0.2">
      <c r="A112" s="120">
        <v>40010</v>
      </c>
      <c r="B112" s="120" t="s">
        <v>636</v>
      </c>
      <c r="C112" s="120">
        <v>38</v>
      </c>
      <c r="D112" s="120">
        <v>0</v>
      </c>
    </row>
    <row r="113" spans="1:4" x14ac:dyDescent="0.2">
      <c r="A113" s="120">
        <v>40100</v>
      </c>
      <c r="B113" s="120" t="s">
        <v>478</v>
      </c>
      <c r="C113" s="120">
        <v>37</v>
      </c>
      <c r="D113" s="120">
        <v>0</v>
      </c>
    </row>
    <row r="114" spans="1:4" x14ac:dyDescent="0.2">
      <c r="A114" s="120">
        <v>40400</v>
      </c>
      <c r="B114" s="120" t="s">
        <v>480</v>
      </c>
      <c r="C114" s="120">
        <v>39</v>
      </c>
      <c r="D114" s="120">
        <v>0</v>
      </c>
    </row>
    <row r="115" spans="1:4" x14ac:dyDescent="0.2">
      <c r="A115" s="120">
        <v>40500</v>
      </c>
      <c r="B115" s="120" t="s">
        <v>481</v>
      </c>
      <c r="C115" s="120">
        <v>40</v>
      </c>
      <c r="D115" s="120">
        <v>0</v>
      </c>
    </row>
    <row r="116" spans="1:4" x14ac:dyDescent="0.2">
      <c r="A116" s="120">
        <v>40600</v>
      </c>
      <c r="B116" s="120" t="s">
        <v>482</v>
      </c>
      <c r="C116" s="120">
        <v>41</v>
      </c>
      <c r="D116" s="120">
        <v>0</v>
      </c>
    </row>
    <row r="117" spans="1:4" x14ac:dyDescent="0.2">
      <c r="A117" s="120">
        <v>40700</v>
      </c>
      <c r="B117" s="120" t="s">
        <v>483</v>
      </c>
      <c r="C117" s="120">
        <v>43</v>
      </c>
      <c r="D117" s="120">
        <v>0</v>
      </c>
    </row>
    <row r="118" spans="1:4" x14ac:dyDescent="0.2">
      <c r="A118" s="120">
        <v>40800</v>
      </c>
      <c r="B118" s="120" t="s">
        <v>484</v>
      </c>
      <c r="C118" s="120">
        <v>42</v>
      </c>
      <c r="D118" s="120">
        <v>0</v>
      </c>
    </row>
    <row r="119" spans="1:4" x14ac:dyDescent="0.2">
      <c r="A119" s="120">
        <v>41000</v>
      </c>
      <c r="B119" s="120" t="s">
        <v>485</v>
      </c>
      <c r="C119" s="120">
        <v>51</v>
      </c>
      <c r="D119" s="120">
        <v>0</v>
      </c>
    </row>
    <row r="120" spans="1:4" x14ac:dyDescent="0.2">
      <c r="A120" s="120">
        <v>41100</v>
      </c>
      <c r="B120" s="120" t="s">
        <v>486</v>
      </c>
      <c r="C120" s="120">
        <v>55</v>
      </c>
      <c r="D120" s="120">
        <v>0</v>
      </c>
    </row>
    <row r="121" spans="1:4" x14ac:dyDescent="0.2">
      <c r="A121" s="120">
        <v>41102</v>
      </c>
      <c r="B121" s="120" t="s">
        <v>487</v>
      </c>
      <c r="C121" s="120">
        <v>56</v>
      </c>
      <c r="D121" s="120" t="s">
        <v>773</v>
      </c>
    </row>
    <row r="122" spans="1:4" x14ac:dyDescent="0.2">
      <c r="A122" s="120">
        <v>41103</v>
      </c>
      <c r="B122" s="120" t="s">
        <v>488</v>
      </c>
      <c r="C122" s="120">
        <v>56</v>
      </c>
      <c r="D122" s="120" t="s">
        <v>774</v>
      </c>
    </row>
    <row r="123" spans="1:4" x14ac:dyDescent="0.2">
      <c r="A123" s="120">
        <v>41104</v>
      </c>
      <c r="B123" s="120" t="s">
        <v>489</v>
      </c>
      <c r="C123" s="120">
        <v>56</v>
      </c>
      <c r="D123" s="120" t="s">
        <v>775</v>
      </c>
    </row>
    <row r="124" spans="1:4" x14ac:dyDescent="0.2">
      <c r="A124" s="120">
        <v>41105</v>
      </c>
      <c r="B124" s="120" t="s">
        <v>730</v>
      </c>
      <c r="C124" s="120">
        <v>56</v>
      </c>
      <c r="D124" s="120" t="s">
        <v>776</v>
      </c>
    </row>
    <row r="125" spans="1:4" x14ac:dyDescent="0.2">
      <c r="A125" s="120">
        <v>41106</v>
      </c>
      <c r="B125" s="120" t="s">
        <v>490</v>
      </c>
      <c r="C125" s="120">
        <v>56</v>
      </c>
      <c r="D125" s="120" t="s">
        <v>777</v>
      </c>
    </row>
    <row r="126" spans="1:4" x14ac:dyDescent="0.2">
      <c r="A126" s="120">
        <v>41107</v>
      </c>
      <c r="B126" s="120" t="s">
        <v>491</v>
      </c>
      <c r="C126" s="120">
        <v>56</v>
      </c>
      <c r="D126" s="120" t="s">
        <v>778</v>
      </c>
    </row>
    <row r="127" spans="1:4" x14ac:dyDescent="0.2">
      <c r="A127" s="120">
        <v>41108</v>
      </c>
      <c r="B127" s="120" t="s">
        <v>492</v>
      </c>
      <c r="C127" s="120">
        <v>56</v>
      </c>
      <c r="D127" s="120" t="s">
        <v>779</v>
      </c>
    </row>
    <row r="128" spans="1:4" x14ac:dyDescent="0.2">
      <c r="A128" s="120">
        <v>41109</v>
      </c>
      <c r="B128" s="120" t="s">
        <v>493</v>
      </c>
      <c r="C128" s="120">
        <v>56</v>
      </c>
      <c r="D128" s="120" t="s">
        <v>780</v>
      </c>
    </row>
    <row r="129" spans="1:4" x14ac:dyDescent="0.2">
      <c r="A129" s="120">
        <v>41110</v>
      </c>
      <c r="B129" s="120" t="s">
        <v>494</v>
      </c>
      <c r="C129" s="120">
        <v>56</v>
      </c>
      <c r="D129" s="120" t="s">
        <v>781</v>
      </c>
    </row>
    <row r="130" spans="1:4" x14ac:dyDescent="0.2">
      <c r="A130" s="120">
        <v>41111</v>
      </c>
      <c r="B130" s="120" t="s">
        <v>495</v>
      </c>
      <c r="C130" s="120">
        <v>56</v>
      </c>
      <c r="D130" s="120" t="s">
        <v>782</v>
      </c>
    </row>
    <row r="131" spans="1:4" x14ac:dyDescent="0.2">
      <c r="A131" s="120">
        <v>41112</v>
      </c>
      <c r="B131" s="120" t="s">
        <v>496</v>
      </c>
      <c r="C131" s="120">
        <v>56</v>
      </c>
      <c r="D131" s="120" t="s">
        <v>783</v>
      </c>
    </row>
    <row r="132" spans="1:4" x14ac:dyDescent="0.2">
      <c r="A132" s="120">
        <v>41113</v>
      </c>
      <c r="B132" s="120" t="s">
        <v>497</v>
      </c>
      <c r="C132" s="120">
        <v>56</v>
      </c>
      <c r="D132" s="120" t="s">
        <v>784</v>
      </c>
    </row>
    <row r="133" spans="1:4" x14ac:dyDescent="0.2">
      <c r="A133" s="120">
        <v>41114</v>
      </c>
      <c r="B133" s="120" t="s">
        <v>498</v>
      </c>
      <c r="C133" s="120">
        <v>56</v>
      </c>
      <c r="D133" s="120" t="s">
        <v>785</v>
      </c>
    </row>
    <row r="134" spans="1:4" x14ac:dyDescent="0.2">
      <c r="A134" s="120">
        <v>41115</v>
      </c>
      <c r="B134" s="120" t="s">
        <v>499</v>
      </c>
      <c r="C134" s="120">
        <v>56</v>
      </c>
      <c r="D134" s="120" t="s">
        <v>786</v>
      </c>
    </row>
    <row r="135" spans="1:4" x14ac:dyDescent="0.2">
      <c r="A135" s="120">
        <v>41116</v>
      </c>
      <c r="B135" s="120" t="s">
        <v>500</v>
      </c>
      <c r="C135" s="120">
        <v>56</v>
      </c>
      <c r="D135" s="120" t="s">
        <v>787</v>
      </c>
    </row>
    <row r="136" spans="1:4" x14ac:dyDescent="0.2">
      <c r="A136" s="120">
        <v>41117</v>
      </c>
      <c r="B136" s="120" t="s">
        <v>501</v>
      </c>
      <c r="C136" s="120">
        <v>56</v>
      </c>
      <c r="D136" s="120" t="s">
        <v>788</v>
      </c>
    </row>
    <row r="137" spans="1:4" x14ac:dyDescent="0.2">
      <c r="A137" s="120">
        <v>41118</v>
      </c>
      <c r="B137" s="120" t="s">
        <v>502</v>
      </c>
      <c r="C137" s="120">
        <v>56</v>
      </c>
      <c r="D137" s="120" t="s">
        <v>789</v>
      </c>
    </row>
    <row r="138" spans="1:4" x14ac:dyDescent="0.2">
      <c r="A138" s="120">
        <v>41119</v>
      </c>
      <c r="B138" s="120" t="s">
        <v>503</v>
      </c>
      <c r="C138" s="120">
        <v>56</v>
      </c>
      <c r="D138" s="120" t="s">
        <v>790</v>
      </c>
    </row>
    <row r="139" spans="1:4" x14ac:dyDescent="0.2">
      <c r="A139" s="120">
        <v>41120</v>
      </c>
      <c r="B139" s="120" t="s">
        <v>504</v>
      </c>
      <c r="C139" s="120">
        <v>56</v>
      </c>
      <c r="D139" s="120" t="s">
        <v>791</v>
      </c>
    </row>
    <row r="140" spans="1:4" x14ac:dyDescent="0.2">
      <c r="A140" s="120">
        <v>41121</v>
      </c>
      <c r="B140" s="120" t="s">
        <v>505</v>
      </c>
      <c r="C140" s="120">
        <v>56</v>
      </c>
      <c r="D140" s="120" t="s">
        <v>792</v>
      </c>
    </row>
    <row r="141" spans="1:4" x14ac:dyDescent="0.2">
      <c r="A141" s="120">
        <v>41122</v>
      </c>
      <c r="B141" s="120" t="s">
        <v>506</v>
      </c>
      <c r="C141" s="120">
        <v>56</v>
      </c>
      <c r="D141" s="120" t="s">
        <v>793</v>
      </c>
    </row>
    <row r="142" spans="1:4" x14ac:dyDescent="0.2">
      <c r="A142" s="120">
        <v>41123</v>
      </c>
      <c r="B142" s="120" t="s">
        <v>507</v>
      </c>
      <c r="C142" s="120">
        <v>56</v>
      </c>
      <c r="D142" s="120" t="s">
        <v>794</v>
      </c>
    </row>
    <row r="143" spans="1:4" x14ac:dyDescent="0.2">
      <c r="A143" s="120">
        <v>41124</v>
      </c>
      <c r="B143" s="120" t="s">
        <v>508</v>
      </c>
      <c r="C143" s="120">
        <v>56</v>
      </c>
      <c r="D143" s="120" t="s">
        <v>795</v>
      </c>
    </row>
    <row r="144" spans="1:4" x14ac:dyDescent="0.2">
      <c r="A144" s="120">
        <v>41125</v>
      </c>
      <c r="B144" s="120" t="s">
        <v>509</v>
      </c>
      <c r="C144" s="120">
        <v>56</v>
      </c>
      <c r="D144" s="120" t="s">
        <v>796</v>
      </c>
    </row>
    <row r="145" spans="1:4" x14ac:dyDescent="0.2">
      <c r="A145" s="120">
        <v>41126</v>
      </c>
      <c r="B145" s="120" t="s">
        <v>510</v>
      </c>
      <c r="C145" s="120">
        <v>56</v>
      </c>
      <c r="D145" s="120" t="s">
        <v>797</v>
      </c>
    </row>
    <row r="146" spans="1:4" x14ac:dyDescent="0.2">
      <c r="A146" s="120">
        <v>41127</v>
      </c>
      <c r="B146" s="120" t="s">
        <v>511</v>
      </c>
      <c r="C146" s="120">
        <v>56</v>
      </c>
      <c r="D146" s="120" t="s">
        <v>798</v>
      </c>
    </row>
    <row r="147" spans="1:4" x14ac:dyDescent="0.2">
      <c r="A147" s="120">
        <v>41128</v>
      </c>
      <c r="B147" s="120" t="s">
        <v>512</v>
      </c>
      <c r="C147" s="120">
        <v>56</v>
      </c>
      <c r="D147" s="120" t="s">
        <v>799</v>
      </c>
    </row>
    <row r="148" spans="1:4" x14ac:dyDescent="0.2">
      <c r="A148" s="120">
        <v>41129</v>
      </c>
      <c r="B148" s="120" t="s">
        <v>513</v>
      </c>
      <c r="C148" s="120">
        <v>56</v>
      </c>
      <c r="D148" s="120" t="s">
        <v>800</v>
      </c>
    </row>
    <row r="149" spans="1:4" x14ac:dyDescent="0.2">
      <c r="A149" s="120">
        <v>41130</v>
      </c>
      <c r="B149" s="120" t="s">
        <v>514</v>
      </c>
      <c r="C149" s="120">
        <v>56</v>
      </c>
      <c r="D149" s="120" t="s">
        <v>801</v>
      </c>
    </row>
    <row r="150" spans="1:4" x14ac:dyDescent="0.2">
      <c r="A150" s="120">
        <v>41140</v>
      </c>
      <c r="B150" s="120" t="s">
        <v>755</v>
      </c>
      <c r="C150" s="120">
        <v>58</v>
      </c>
      <c r="D150" s="120">
        <v>0</v>
      </c>
    </row>
    <row r="151" spans="1:4" x14ac:dyDescent="0.2">
      <c r="A151" s="120">
        <v>41200</v>
      </c>
      <c r="B151" s="120" t="s">
        <v>802</v>
      </c>
      <c r="C151" s="120">
        <v>48</v>
      </c>
      <c r="D151" s="120">
        <v>0</v>
      </c>
    </row>
    <row r="152" spans="1:4" x14ac:dyDescent="0.2">
      <c r="A152" s="120">
        <v>41210</v>
      </c>
      <c r="B152" s="120" t="s">
        <v>515</v>
      </c>
      <c r="C152" s="120">
        <v>49</v>
      </c>
      <c r="D152" s="120">
        <v>0</v>
      </c>
    </row>
    <row r="153" spans="1:4" x14ac:dyDescent="0.2">
      <c r="A153" s="120">
        <v>41300</v>
      </c>
      <c r="B153" s="120" t="s">
        <v>516</v>
      </c>
      <c r="C153" s="120">
        <v>36</v>
      </c>
      <c r="D153" s="120">
        <v>0</v>
      </c>
    </row>
    <row r="154" spans="1:4" x14ac:dyDescent="0.2">
      <c r="A154" s="120">
        <v>41301</v>
      </c>
      <c r="B154" s="120" t="s">
        <v>619</v>
      </c>
      <c r="C154" s="120">
        <v>36</v>
      </c>
      <c r="D154" s="120" t="s">
        <v>803</v>
      </c>
    </row>
    <row r="155" spans="1:4" x14ac:dyDescent="0.2">
      <c r="A155" s="120">
        <v>42300</v>
      </c>
      <c r="B155" s="120" t="s">
        <v>519</v>
      </c>
      <c r="C155" s="120">
        <v>47</v>
      </c>
      <c r="D155" s="120">
        <v>0</v>
      </c>
    </row>
    <row r="156" spans="1:4" x14ac:dyDescent="0.2">
      <c r="A156" s="120">
        <v>42400</v>
      </c>
      <c r="B156" s="120" t="s">
        <v>520</v>
      </c>
      <c r="C156" s="120">
        <v>3</v>
      </c>
      <c r="D156" s="120" t="s">
        <v>731</v>
      </c>
    </row>
    <row r="157" spans="1:4" x14ac:dyDescent="0.2">
      <c r="A157" s="120">
        <v>42600</v>
      </c>
      <c r="B157" s="120" t="s">
        <v>521</v>
      </c>
      <c r="C157" s="120">
        <v>11</v>
      </c>
      <c r="D157" s="120">
        <v>0</v>
      </c>
    </row>
    <row r="158" spans="1:4" x14ac:dyDescent="0.2">
      <c r="A158" s="120">
        <v>42700</v>
      </c>
      <c r="B158" s="120" t="s">
        <v>522</v>
      </c>
      <c r="C158" s="120">
        <v>10</v>
      </c>
      <c r="D158" s="120">
        <v>0</v>
      </c>
    </row>
    <row r="159" spans="1:4" x14ac:dyDescent="0.2">
      <c r="A159" s="120">
        <v>42800</v>
      </c>
      <c r="B159" s="120" t="s">
        <v>523</v>
      </c>
      <c r="C159" s="120">
        <v>54</v>
      </c>
      <c r="D159" s="120">
        <v>0</v>
      </c>
    </row>
    <row r="160" spans="1:4" x14ac:dyDescent="0.2">
      <c r="A160" s="120">
        <v>43200</v>
      </c>
      <c r="B160" s="120" t="s">
        <v>804</v>
      </c>
      <c r="C160" s="120">
        <v>52</v>
      </c>
      <c r="D160" s="120">
        <v>0</v>
      </c>
    </row>
    <row r="161" spans="1:4" x14ac:dyDescent="0.2">
      <c r="A161" s="120">
        <v>43300</v>
      </c>
      <c r="B161" s="120" t="s">
        <v>524</v>
      </c>
      <c r="C161" s="120">
        <v>12</v>
      </c>
      <c r="D161" s="120">
        <v>0</v>
      </c>
    </row>
    <row r="162" spans="1:4" x14ac:dyDescent="0.2">
      <c r="A162" s="120">
        <v>43400</v>
      </c>
      <c r="B162" s="120" t="s">
        <v>525</v>
      </c>
      <c r="C162" s="120">
        <v>57</v>
      </c>
      <c r="D162" s="120">
        <v>0</v>
      </c>
    </row>
    <row r="163" spans="1:4" x14ac:dyDescent="0.2">
      <c r="A163" s="120">
        <v>43500</v>
      </c>
      <c r="B163" s="120" t="s">
        <v>526</v>
      </c>
      <c r="C163" s="120">
        <v>50</v>
      </c>
      <c r="D163" s="120">
        <v>0</v>
      </c>
    </row>
    <row r="164" spans="1:4" x14ac:dyDescent="0.2">
      <c r="A164" s="120">
        <v>50010</v>
      </c>
      <c r="B164" s="120" t="s">
        <v>527</v>
      </c>
      <c r="C164" s="120">
        <v>30</v>
      </c>
      <c r="D164" s="120" t="s">
        <v>732</v>
      </c>
    </row>
    <row r="165" spans="1:4" x14ac:dyDescent="0.2">
      <c r="A165" s="120">
        <v>50011</v>
      </c>
      <c r="B165" s="120" t="s">
        <v>528</v>
      </c>
      <c r="C165" s="120">
        <v>46</v>
      </c>
      <c r="D165" s="120">
        <v>0</v>
      </c>
    </row>
    <row r="166" spans="1:4" x14ac:dyDescent="0.2">
      <c r="A166" s="120">
        <v>61029</v>
      </c>
      <c r="B166" s="120" t="s">
        <v>529</v>
      </c>
      <c r="C166" s="120">
        <v>3</v>
      </c>
      <c r="D166" s="120" t="s">
        <v>742</v>
      </c>
    </row>
    <row r="167" spans="1:4" x14ac:dyDescent="0.2">
      <c r="A167" s="120">
        <v>61030</v>
      </c>
      <c r="B167" s="120" t="s">
        <v>530</v>
      </c>
      <c r="C167" s="120">
        <v>17</v>
      </c>
      <c r="D167" s="120">
        <v>0</v>
      </c>
    </row>
    <row r="168" spans="1:4" x14ac:dyDescent="0.2">
      <c r="A168" s="120">
        <v>61031</v>
      </c>
      <c r="B168" s="120" t="s">
        <v>531</v>
      </c>
      <c r="C168" s="120">
        <v>17</v>
      </c>
      <c r="D168" s="120" t="s">
        <v>743</v>
      </c>
    </row>
    <row r="169" spans="1:4" x14ac:dyDescent="0.2">
      <c r="A169" s="120">
        <v>61032</v>
      </c>
      <c r="B169" s="120" t="s">
        <v>756</v>
      </c>
      <c r="C169" s="120">
        <v>17</v>
      </c>
      <c r="D169" s="120" t="s">
        <v>744</v>
      </c>
    </row>
    <row r="170" spans="1:4" x14ac:dyDescent="0.2">
      <c r="A170" s="120">
        <v>61040</v>
      </c>
      <c r="B170" s="120" t="s">
        <v>532</v>
      </c>
      <c r="C170" s="120">
        <v>19</v>
      </c>
      <c r="D170" s="120">
        <v>0</v>
      </c>
    </row>
    <row r="171" spans="1:4" x14ac:dyDescent="0.2">
      <c r="A171" s="120">
        <v>64040</v>
      </c>
      <c r="B171" s="120" t="s">
        <v>533</v>
      </c>
      <c r="C171" s="120">
        <v>45</v>
      </c>
      <c r="D171" s="120">
        <v>0</v>
      </c>
    </row>
    <row r="172" spans="1:4" x14ac:dyDescent="0.2">
      <c r="A172" s="120">
        <v>66427</v>
      </c>
      <c r="B172" s="120" t="s">
        <v>757</v>
      </c>
      <c r="C172" s="120">
        <v>59</v>
      </c>
      <c r="D172" s="120">
        <v>0</v>
      </c>
    </row>
    <row r="173" spans="1:4" x14ac:dyDescent="0.2">
      <c r="A173" s="120"/>
      <c r="B173" s="120"/>
      <c r="C173" s="120"/>
      <c r="D173" s="120"/>
    </row>
    <row r="174" spans="1:4" x14ac:dyDescent="0.2">
      <c r="A174" s="120"/>
      <c r="B174" s="120"/>
      <c r="C174" s="120"/>
      <c r="D174" s="120"/>
    </row>
    <row r="175" spans="1:4" x14ac:dyDescent="0.2">
      <c r="A175" s="120"/>
      <c r="B175" s="120"/>
      <c r="C175" s="120"/>
      <c r="D175" s="120"/>
    </row>
    <row r="176" spans="1:4" x14ac:dyDescent="0.2">
      <c r="A176" s="120"/>
      <c r="B176" s="120"/>
      <c r="C176" s="120"/>
      <c r="D176" s="120"/>
    </row>
    <row r="177" spans="1:5" x14ac:dyDescent="0.2">
      <c r="A177" s="120"/>
      <c r="B177" s="120"/>
      <c r="C177" s="120"/>
      <c r="D177" s="120"/>
    </row>
    <row r="178" spans="1:5" x14ac:dyDescent="0.2">
      <c r="A178" s="120"/>
      <c r="B178" s="120"/>
      <c r="C178" s="120"/>
      <c r="D178" s="120"/>
    </row>
    <row r="179" spans="1:5" x14ac:dyDescent="0.2">
      <c r="A179" s="120"/>
      <c r="B179" s="120"/>
      <c r="C179" s="120"/>
      <c r="D179" s="120"/>
    </row>
    <row r="180" spans="1:5" x14ac:dyDescent="0.2">
      <c r="A180" s="120"/>
      <c r="B180" s="120"/>
      <c r="C180" s="120"/>
      <c r="D180" s="120"/>
    </row>
    <row r="181" spans="1:5" x14ac:dyDescent="0.2">
      <c r="A181" s="120"/>
      <c r="B181" s="120"/>
      <c r="C181" s="120"/>
      <c r="D181" s="120"/>
    </row>
    <row r="182" spans="1:5" ht="15" x14ac:dyDescent="0.2">
      <c r="A182" s="120"/>
      <c r="B182" s="120"/>
      <c r="C182" s="120"/>
      <c r="D182" s="120"/>
      <c r="E182" s="72"/>
    </row>
    <row r="183" spans="1:5" ht="15" x14ac:dyDescent="0.2">
      <c r="A183" s="120"/>
      <c r="B183" s="120"/>
      <c r="C183" s="120"/>
      <c r="D183" s="120"/>
      <c r="E183" s="72"/>
    </row>
    <row r="184" spans="1:5" x14ac:dyDescent="0.2">
      <c r="A184" s="120"/>
      <c r="B184" s="120"/>
      <c r="C184" s="120"/>
      <c r="D184" s="120"/>
    </row>
    <row r="185" spans="1:5" x14ac:dyDescent="0.2">
      <c r="A185" s="120"/>
      <c r="B185" s="120"/>
      <c r="C185" s="120"/>
      <c r="D185" s="120"/>
    </row>
    <row r="186" spans="1:5" x14ac:dyDescent="0.2">
      <c r="A186" s="120"/>
      <c r="B186" s="120"/>
      <c r="C186" s="120"/>
      <c r="D186" s="120"/>
    </row>
    <row r="187" spans="1:5" x14ac:dyDescent="0.2">
      <c r="A187" s="120"/>
      <c r="B187" s="120"/>
      <c r="C187" s="120"/>
      <c r="D187" s="120"/>
    </row>
    <row r="188" spans="1:5" x14ac:dyDescent="0.2">
      <c r="A188" s="120"/>
      <c r="B188" s="120"/>
      <c r="C188" s="120"/>
      <c r="D188" s="120"/>
    </row>
    <row r="189" spans="1:5" x14ac:dyDescent="0.2">
      <c r="A189" s="120"/>
      <c r="B189" s="120"/>
      <c r="C189" s="120"/>
      <c r="D189" s="120"/>
    </row>
    <row r="190" spans="1:5" x14ac:dyDescent="0.2">
      <c r="A190" s="120"/>
      <c r="B190" s="120"/>
      <c r="C190" s="120"/>
      <c r="D190" s="120"/>
    </row>
    <row r="191" spans="1:5" x14ac:dyDescent="0.2">
      <c r="A191" s="87"/>
      <c r="B191" s="112"/>
      <c r="C191" s="112"/>
      <c r="D191" s="112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43"/>
  <sheetViews>
    <sheetView workbookViewId="0"/>
  </sheetViews>
  <sheetFormatPr defaultRowHeight="12.75" x14ac:dyDescent="0.2"/>
  <cols>
    <col min="1" max="1" width="14.7109375" style="62" customWidth="1"/>
    <col min="2" max="2" width="68.42578125" style="61" customWidth="1"/>
    <col min="3" max="16384" width="9.140625" style="61"/>
  </cols>
  <sheetData>
    <row r="1" spans="1:2" ht="15" x14ac:dyDescent="0.2">
      <c r="A1" s="71" t="s">
        <v>613</v>
      </c>
      <c r="B1" s="71" t="s">
        <v>612</v>
      </c>
    </row>
    <row r="2" spans="1:2" ht="15" x14ac:dyDescent="0.2">
      <c r="A2" s="72" t="s">
        <v>611</v>
      </c>
      <c r="B2" s="72" t="s">
        <v>610</v>
      </c>
    </row>
    <row r="3" spans="1:2" ht="15" x14ac:dyDescent="0.2">
      <c r="A3" s="72" t="s">
        <v>609</v>
      </c>
      <c r="B3" s="72" t="s">
        <v>608</v>
      </c>
    </row>
    <row r="4" spans="1:2" ht="30" x14ac:dyDescent="0.2">
      <c r="A4" s="72" t="s">
        <v>607</v>
      </c>
      <c r="B4" s="72" t="s">
        <v>606</v>
      </c>
    </row>
    <row r="5" spans="1:2" ht="15" x14ac:dyDescent="0.2">
      <c r="A5" s="72" t="s">
        <v>605</v>
      </c>
      <c r="B5" s="72" t="s">
        <v>604</v>
      </c>
    </row>
    <row r="6" spans="1:2" ht="30" x14ac:dyDescent="0.2">
      <c r="A6" s="72" t="s">
        <v>603</v>
      </c>
      <c r="B6" s="72" t="s">
        <v>602</v>
      </c>
    </row>
    <row r="7" spans="1:2" ht="15" x14ac:dyDescent="0.2">
      <c r="A7" s="72" t="s">
        <v>601</v>
      </c>
      <c r="B7" s="72" t="s">
        <v>600</v>
      </c>
    </row>
    <row r="8" spans="1:2" ht="15" x14ac:dyDescent="0.2">
      <c r="A8" s="72" t="s">
        <v>599</v>
      </c>
      <c r="B8" s="72" t="s">
        <v>598</v>
      </c>
    </row>
    <row r="9" spans="1:2" ht="15" x14ac:dyDescent="0.2">
      <c r="A9" s="72" t="s">
        <v>597</v>
      </c>
      <c r="B9" s="72" t="s">
        <v>596</v>
      </c>
    </row>
    <row r="10" spans="1:2" ht="15" x14ac:dyDescent="0.2">
      <c r="A10" s="72" t="s">
        <v>595</v>
      </c>
      <c r="B10" s="72" t="s">
        <v>53</v>
      </c>
    </row>
    <row r="11" spans="1:2" ht="15" x14ac:dyDescent="0.2">
      <c r="A11" s="72" t="s">
        <v>594</v>
      </c>
      <c r="B11" s="72" t="s">
        <v>593</v>
      </c>
    </row>
    <row r="12" spans="1:2" ht="15" x14ac:dyDescent="0.2">
      <c r="A12" s="72" t="s">
        <v>592</v>
      </c>
      <c r="B12" s="72" t="s">
        <v>620</v>
      </c>
    </row>
    <row r="13" spans="1:2" ht="15" x14ac:dyDescent="0.2">
      <c r="A13" s="72" t="s">
        <v>591</v>
      </c>
      <c r="B13" s="72" t="s">
        <v>621</v>
      </c>
    </row>
    <row r="14" spans="1:2" ht="15" x14ac:dyDescent="0.2">
      <c r="A14" s="72" t="s">
        <v>590</v>
      </c>
      <c r="B14" s="72" t="s">
        <v>589</v>
      </c>
    </row>
    <row r="15" spans="1:2" ht="15" x14ac:dyDescent="0.2">
      <c r="A15" s="72" t="s">
        <v>588</v>
      </c>
      <c r="B15" s="72" t="s">
        <v>587</v>
      </c>
    </row>
    <row r="16" spans="1:2" ht="15" x14ac:dyDescent="0.2">
      <c r="A16" s="72" t="s">
        <v>586</v>
      </c>
      <c r="B16" s="72" t="s">
        <v>585</v>
      </c>
    </row>
    <row r="17" spans="1:2" ht="15" x14ac:dyDescent="0.2">
      <c r="A17" s="72" t="s">
        <v>584</v>
      </c>
      <c r="B17" s="72" t="s">
        <v>583</v>
      </c>
    </row>
    <row r="18" spans="1:2" ht="15" x14ac:dyDescent="0.2">
      <c r="A18" s="72" t="s">
        <v>582</v>
      </c>
      <c r="B18" s="72" t="s">
        <v>581</v>
      </c>
    </row>
    <row r="19" spans="1:2" ht="15" x14ac:dyDescent="0.2">
      <c r="A19" s="72" t="s">
        <v>580</v>
      </c>
      <c r="B19" s="72" t="s">
        <v>579</v>
      </c>
    </row>
    <row r="20" spans="1:2" ht="15" x14ac:dyDescent="0.2">
      <c r="A20" s="72" t="s">
        <v>578</v>
      </c>
      <c r="B20" s="72" t="s">
        <v>622</v>
      </c>
    </row>
    <row r="21" spans="1:2" ht="15" x14ac:dyDescent="0.2">
      <c r="A21" s="72" t="s">
        <v>577</v>
      </c>
      <c r="B21" s="72" t="s">
        <v>576</v>
      </c>
    </row>
    <row r="22" spans="1:2" ht="15" x14ac:dyDescent="0.2">
      <c r="A22" s="72" t="s">
        <v>575</v>
      </c>
      <c r="B22" s="72" t="s">
        <v>574</v>
      </c>
    </row>
    <row r="23" spans="1:2" ht="15" x14ac:dyDescent="0.2">
      <c r="A23" s="72" t="s">
        <v>573</v>
      </c>
      <c r="B23" s="72" t="s">
        <v>572</v>
      </c>
    </row>
    <row r="24" spans="1:2" ht="15" x14ac:dyDescent="0.2">
      <c r="A24" s="72" t="s">
        <v>571</v>
      </c>
      <c r="B24" s="72" t="s">
        <v>570</v>
      </c>
    </row>
    <row r="25" spans="1:2" ht="15" x14ac:dyDescent="0.2">
      <c r="A25" s="72" t="s">
        <v>569</v>
      </c>
      <c r="B25" s="72" t="s">
        <v>568</v>
      </c>
    </row>
    <row r="26" spans="1:2" ht="15" x14ac:dyDescent="0.2">
      <c r="A26" s="72" t="s">
        <v>567</v>
      </c>
      <c r="B26" s="72" t="s">
        <v>566</v>
      </c>
    </row>
    <row r="27" spans="1:2" ht="15" x14ac:dyDescent="0.2">
      <c r="A27" s="72" t="s">
        <v>565</v>
      </c>
      <c r="B27" s="72" t="s">
        <v>623</v>
      </c>
    </row>
    <row r="28" spans="1:2" ht="15" x14ac:dyDescent="0.2">
      <c r="A28" s="72" t="s">
        <v>564</v>
      </c>
      <c r="B28" s="72" t="s">
        <v>563</v>
      </c>
    </row>
    <row r="29" spans="1:2" ht="15" x14ac:dyDescent="0.2">
      <c r="A29" s="72" t="s">
        <v>562</v>
      </c>
      <c r="B29" s="72" t="s">
        <v>561</v>
      </c>
    </row>
    <row r="30" spans="1:2" ht="15" x14ac:dyDescent="0.2">
      <c r="A30" s="72" t="s">
        <v>560</v>
      </c>
      <c r="B30" s="72" t="s">
        <v>559</v>
      </c>
    </row>
    <row r="31" spans="1:2" ht="15" x14ac:dyDescent="0.2">
      <c r="A31" s="72" t="s">
        <v>558</v>
      </c>
      <c r="B31" s="72" t="s">
        <v>557</v>
      </c>
    </row>
    <row r="32" spans="1:2" ht="15" x14ac:dyDescent="0.2">
      <c r="A32" s="72" t="s">
        <v>556</v>
      </c>
      <c r="B32" s="72" t="s">
        <v>555</v>
      </c>
    </row>
    <row r="33" spans="1:2" ht="15" x14ac:dyDescent="0.2">
      <c r="A33" s="72" t="s">
        <v>554</v>
      </c>
      <c r="B33" s="72" t="s">
        <v>553</v>
      </c>
    </row>
    <row r="34" spans="1:2" ht="15" x14ac:dyDescent="0.2">
      <c r="A34" s="72" t="s">
        <v>552</v>
      </c>
      <c r="B34" s="72" t="s">
        <v>551</v>
      </c>
    </row>
    <row r="35" spans="1:2" ht="15" x14ac:dyDescent="0.2">
      <c r="A35" s="72" t="s">
        <v>550</v>
      </c>
      <c r="B35" s="72" t="s">
        <v>549</v>
      </c>
    </row>
    <row r="36" spans="1:2" ht="15" x14ac:dyDescent="0.2">
      <c r="A36" s="72" t="s">
        <v>548</v>
      </c>
      <c r="B36" s="72" t="s">
        <v>547</v>
      </c>
    </row>
    <row r="37" spans="1:2" ht="15" x14ac:dyDescent="0.2">
      <c r="A37" s="72" t="s">
        <v>546</v>
      </c>
      <c r="B37" s="72" t="s">
        <v>545</v>
      </c>
    </row>
    <row r="38" spans="1:2" ht="15" x14ac:dyDescent="0.2">
      <c r="A38" s="72" t="s">
        <v>544</v>
      </c>
      <c r="B38" s="72" t="s">
        <v>624</v>
      </c>
    </row>
    <row r="39" spans="1:2" ht="15" x14ac:dyDescent="0.2">
      <c r="A39" s="72" t="s">
        <v>543</v>
      </c>
      <c r="B39" s="72" t="s">
        <v>542</v>
      </c>
    </row>
    <row r="40" spans="1:2" ht="15" x14ac:dyDescent="0.2">
      <c r="A40" s="72" t="s">
        <v>541</v>
      </c>
      <c r="B40" s="72" t="s">
        <v>540</v>
      </c>
    </row>
    <row r="41" spans="1:2" ht="15" x14ac:dyDescent="0.2">
      <c r="A41" s="72" t="s">
        <v>539</v>
      </c>
      <c r="B41" s="72" t="s">
        <v>538</v>
      </c>
    </row>
    <row r="42" spans="1:2" ht="15" x14ac:dyDescent="0.2">
      <c r="A42" s="72" t="s">
        <v>537</v>
      </c>
      <c r="B42" s="72" t="s">
        <v>536</v>
      </c>
    </row>
    <row r="43" spans="1:2" ht="15" x14ac:dyDescent="0.2">
      <c r="A43" s="72" t="s">
        <v>535</v>
      </c>
      <c r="B43" s="72" t="s">
        <v>534</v>
      </c>
    </row>
  </sheetData>
  <sheetProtection password="DD5D" sheet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3"/>
  <sheetViews>
    <sheetView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L6" sqref="L6"/>
    </sheetView>
  </sheetViews>
  <sheetFormatPr defaultRowHeight="12.75" x14ac:dyDescent="0.2"/>
  <cols>
    <col min="1" max="1" width="4.28515625" customWidth="1"/>
    <col min="2" max="2" width="6.7109375" customWidth="1"/>
    <col min="3" max="3" width="8" customWidth="1"/>
    <col min="4" max="4" width="25.28515625" customWidth="1"/>
    <col min="5" max="5" width="4.85546875" customWidth="1"/>
    <col min="6" max="6" width="23.140625" customWidth="1"/>
    <col min="7" max="7" width="10.42578125" style="4" customWidth="1"/>
    <col min="8" max="8" width="10" style="4" customWidth="1"/>
    <col min="9" max="10" width="11" customWidth="1"/>
    <col min="12" max="12" width="17.140625" customWidth="1"/>
    <col min="13" max="13" width="16.28515625" customWidth="1"/>
  </cols>
  <sheetData>
    <row r="1" spans="1:13" ht="16.5" thickBot="1" x14ac:dyDescent="0.3">
      <c r="A1" s="4">
        <f>+COUNTIF('ПРЕГЛЕД ПРОЈЕКТНИХ ЗАЈМОВА'!H11:H29,"&gt;0")</f>
        <v>0</v>
      </c>
      <c r="B1" s="4"/>
      <c r="C1" s="4"/>
      <c r="D1" s="4"/>
      <c r="E1" s="4"/>
      <c r="F1" s="83" t="s">
        <v>649</v>
      </c>
      <c r="G1" s="84"/>
      <c r="H1" s="85"/>
      <c r="I1" s="4"/>
      <c r="J1" s="4"/>
      <c r="K1" s="4"/>
      <c r="L1" s="4"/>
      <c r="M1" s="74" t="e">
        <f>IF(+SUM('ПРЕГЛЕД ПРОЈЕКТНИХ ЗАЈМОВА'!H11:U25)&lt;&gt;SUM(M4:M1004),111,0)</f>
        <v>#REF!</v>
      </c>
    </row>
    <row r="2" spans="1:13" ht="15" x14ac:dyDescent="0.25">
      <c r="A2" s="4"/>
      <c r="B2" s="4"/>
      <c r="C2" s="4"/>
      <c r="D2" s="4"/>
      <c r="E2" s="4"/>
      <c r="F2" s="4"/>
      <c r="I2" s="4"/>
      <c r="J2" s="4"/>
      <c r="K2" s="4"/>
      <c r="L2" s="4"/>
      <c r="M2" s="79" t="e">
        <f>IF(+SUM(M4:M250)=SUM('ПРЕГЛЕД ПРОЈЕКТНИХ ЗАЈМОВА'!H11:U25),"OK-sve je učitano","PAŽNJA-nije sve učitano - zovi administratora")</f>
        <v>#REF!</v>
      </c>
    </row>
    <row r="3" spans="1:13" ht="42.75" customHeight="1" thickBot="1" x14ac:dyDescent="0.25">
      <c r="A3" s="80" t="s">
        <v>638</v>
      </c>
      <c r="B3" s="80" t="s">
        <v>639</v>
      </c>
      <c r="C3" s="80" t="s">
        <v>640</v>
      </c>
      <c r="D3" s="80" t="s">
        <v>641</v>
      </c>
      <c r="E3" s="80" t="s">
        <v>642</v>
      </c>
      <c r="F3" s="80" t="s">
        <v>390</v>
      </c>
      <c r="G3" s="80" t="s">
        <v>391</v>
      </c>
      <c r="H3" s="80" t="s">
        <v>646</v>
      </c>
      <c r="I3" s="80" t="s">
        <v>647</v>
      </c>
      <c r="J3" s="80" t="s">
        <v>648</v>
      </c>
      <c r="K3" s="80" t="s">
        <v>643</v>
      </c>
      <c r="L3" s="80" t="s">
        <v>644</v>
      </c>
      <c r="M3" s="81" t="s">
        <v>645</v>
      </c>
    </row>
    <row r="4" spans="1:13" s="4" customFormat="1" ht="15.75" customHeight="1" x14ac:dyDescent="0.2">
      <c r="A4" s="78">
        <v>1</v>
      </c>
      <c r="B4" s="94">
        <v>1</v>
      </c>
      <c r="C4" s="75">
        <f>IF(A4=0,0,'ПРЕГЛЕД ПРОЈЕКТНИХ ЗАЈМОВА'!A$4:A$4)</f>
        <v>0</v>
      </c>
      <c r="D4" s="75" t="str">
        <f>IF(A4=0,0,'ПРЕГЛЕД ПРОЈЕКТНИХ ЗАЈМОВА'!D$4:D$4)</f>
        <v/>
      </c>
      <c r="E4" s="4">
        <f>IF(A4=0,0,+'ПРЕГЛЕД ПРОЈЕКТНИХ ЗАЈМОВА'!A$6:A$6)</f>
        <v>0</v>
      </c>
      <c r="F4" s="4">
        <f>IF($A4=0,0,+VLOOKUP($A4,'ПРЕГЛЕД ПРОЈЕКТНИХ ЗАЈМОВА'!$A$11:G$25,3,FALSE))</f>
        <v>0</v>
      </c>
      <c r="G4" s="4">
        <f>IF($A4=0,0,+VLOOKUP($A4,'ПРЕГЛЕД ПРОЈЕКТНИХ ЗАЈМОВА'!$A$11:H$25,4,FALSE))</f>
        <v>0</v>
      </c>
      <c r="H4" s="4">
        <f>IF($A4=0,0,+VLOOKUP($A4,'ПРЕГЛЕД ПРОЈЕКТНИХ ЗАЈМОВА'!$A$11:I$25,5,FALSE))</f>
        <v>0</v>
      </c>
      <c r="I4" s="4">
        <f>IF($A4=0,0,+IF($A4=$A2,0,VLOOKUP($A4,'ПРЕГЛЕД ПРОЈЕКТНИХ ЗАЈМОВА'!$A$11:$L$25,6,FALSE)))</f>
        <v>0</v>
      </c>
      <c r="J4" s="4">
        <f>IF($A4=0,0,+IF($A4=$A2,0,VLOOKUP($A4,'ПРЕГЛЕД ПРОЈЕКТНИХ ЗАЈМОВА'!$A$11:$L$25,7,FALSE)))</f>
        <v>0</v>
      </c>
      <c r="K4" s="94">
        <v>11</v>
      </c>
      <c r="L4" s="95" t="s">
        <v>654</v>
      </c>
      <c r="M4" s="74">
        <f>IF(A4=0,0,+VLOOKUP($A4,'ПРЕГЛЕД ПРОЈЕКТНИХ ЗАЈМОВА'!$A$11:$S$25,COLUMN('ПРЕГЛЕД ПРОЈЕКТНИХ ЗАЈМОВА'!H:H),FALSE))</f>
        <v>0</v>
      </c>
    </row>
    <row r="5" spans="1:13" x14ac:dyDescent="0.2">
      <c r="A5" s="4">
        <f>+A4</f>
        <v>1</v>
      </c>
      <c r="B5" s="4">
        <f>+IF(A5&gt;0,+B4+1,0)</f>
        <v>2</v>
      </c>
      <c r="C5" s="75">
        <f>IF(A5=0,0,'ПРЕГЛЕД ПРОЈЕКТНИХ ЗАЈМОВА'!A$4:A$4)</f>
        <v>0</v>
      </c>
      <c r="D5" s="75" t="str">
        <f>IF(A5=0,0,'ПРЕГЛЕД ПРОЈЕКТНИХ ЗАЈМОВА'!D$4:D$4)</f>
        <v/>
      </c>
      <c r="E5" s="4">
        <f>IF(A5=0,0,+'ПРЕГЛЕД ПРОЈЕКТНИХ ЗАЈМОВА'!A$6:A$6)</f>
        <v>0</v>
      </c>
      <c r="F5" s="4">
        <f>IF($A5=0,0,+VLOOKUP($A5,'ПРЕГЛЕД ПРОЈЕКТНИХ ЗАЈМОВА'!$A$11:G$25,3,FALSE))</f>
        <v>0</v>
      </c>
      <c r="G5" s="4">
        <f>IF($A5=0,0,+VLOOKUP($A5,'ПРЕГЛЕД ПРОЈЕКТНИХ ЗАЈМОВА'!$A$11:H$25,4,FALSE))</f>
        <v>0</v>
      </c>
      <c r="H5" s="4">
        <f>IF($A5=0,0,+VLOOKUP($A5,'ПРЕГЛЕД ПРОЈЕКТНИХ ЗАЈМОВА'!$A$11:I$25,5,FALSE))</f>
        <v>0</v>
      </c>
      <c r="I5" s="4">
        <f>IF($A5=0,0,VLOOKUP($A5,'ПРЕГЛЕД ПРОЈЕКТНИХ ЗАЈМОВА'!$A$11:$L$25,6,FALSE))</f>
        <v>0</v>
      </c>
      <c r="J5" s="4">
        <f>IF($A5=0,0,VLOOKUP($A5,'ПРЕГЛЕД ПРОЈЕКТНИХ ЗАЈМОВА'!$A$11:$L$25,7,FALSE))</f>
        <v>0</v>
      </c>
      <c r="K5" s="4">
        <v>1</v>
      </c>
      <c r="L5" s="121" t="s">
        <v>805</v>
      </c>
      <c r="M5" s="74">
        <f>IF(A5=0,0,+VLOOKUP($A5,'ПРЕГЛЕД ПРОЈЕКТНИХ ЗАЈМОВА'!$A$11:$S$25,COLUMN('ПРЕГЛЕД ПРОЈЕКТНИХ ЗАЈМОВА'!I:I),FALSE))</f>
        <v>0</v>
      </c>
    </row>
    <row r="6" spans="1:13" x14ac:dyDescent="0.2">
      <c r="A6" s="4">
        <f t="shared" ref="A6:A18" si="0">+A5</f>
        <v>1</v>
      </c>
      <c r="B6" s="4">
        <f>+IF(A6&gt;0,+B5+1,0)</f>
        <v>3</v>
      </c>
      <c r="C6" s="75">
        <f>IF(A6=0,0,'ПРЕГЛЕД ПРОЈЕКТНИХ ЗАЈМОВА'!A$4:A$4)</f>
        <v>0</v>
      </c>
      <c r="D6" s="75" t="str">
        <f>IF(A6=0,0,'ПРЕГЛЕД ПРОЈЕКТНИХ ЗАЈМОВА'!D$4:D$4)</f>
        <v/>
      </c>
      <c r="E6" s="4">
        <f>IF(A6=0,0,+'ПРЕГЛЕД ПРОЈЕКТНИХ ЗАЈМОВА'!A$6:A$6)</f>
        <v>0</v>
      </c>
      <c r="F6" s="4">
        <f>IF($A6=0,0,+VLOOKUP($A6,'ПРЕГЛЕД ПРОЈЕКТНИХ ЗАЈМОВА'!$A$11:G$25,3,FALSE))</f>
        <v>0</v>
      </c>
      <c r="G6" s="4">
        <f>IF($A6=0,0,+VLOOKUP($A6,'ПРЕГЛЕД ПРОЈЕКТНИХ ЗАЈМОВА'!$A$11:H$25,4,FALSE))</f>
        <v>0</v>
      </c>
      <c r="H6" s="4">
        <f>IF($A6=0,0,+VLOOKUP($A6,'ПРЕГЛЕД ПРОЈЕКТНИХ ЗАЈМОВА'!$A$11:I$25,5,FALSE))</f>
        <v>0</v>
      </c>
      <c r="I6" s="4">
        <f>IF($A6=0,0,VLOOKUP($A6,'ПРЕГЛЕД ПРОЈЕКТНИХ ЗАЈМОВА'!$A$11:$L$25,6,FALSE))</f>
        <v>0</v>
      </c>
      <c r="J6" s="4">
        <f>IF($A6=0,0,VLOOKUP($A6,'ПРЕГЛЕД ПРОЈЕКТНИХ ЗАЈМОВА'!$A$11:$L$25,7,FALSE))</f>
        <v>0</v>
      </c>
      <c r="K6" s="4">
        <v>11</v>
      </c>
      <c r="L6" s="82" t="s">
        <v>761</v>
      </c>
      <c r="M6" s="74" t="e">
        <f>IF(A6=0,0,+VLOOKUP($A6,'ПРЕГЛЕД ПРОЈЕКТНИХ ЗАЈМОВА'!$A$11:$S$25,_xlfn.SINGLE(COLUMN('ПРЕГЛЕД ПРОЈЕКТНИХ ЗАЈМОВА'!#REF!)),FALSE))</f>
        <v>#REF!</v>
      </c>
    </row>
    <row r="7" spans="1:13" s="4" customFormat="1" x14ac:dyDescent="0.2">
      <c r="A7" s="4">
        <f>+A4</f>
        <v>1</v>
      </c>
      <c r="B7" s="4">
        <f t="shared" ref="B7:B10" si="1">+IF(A7&gt;0,+B6+1,0)</f>
        <v>4</v>
      </c>
      <c r="C7" s="75">
        <f>IF(A7=0,0,'ПРЕГЛЕД ПРОЈЕКТНИХ ЗАЈМОВА'!A$4:A$4)</f>
        <v>0</v>
      </c>
      <c r="D7" s="75" t="str">
        <f>IF(A7=0,0,'ПРЕГЛЕД ПРОЈЕКТНИХ ЗАЈМОВА'!D$4:D$4)</f>
        <v/>
      </c>
      <c r="E7" s="4">
        <f>IF(A7=0,0,+'ПРЕГЛЕД ПРОЈЕКТНИХ ЗАЈМОВА'!A$6:A$6)</f>
        <v>0</v>
      </c>
      <c r="F7" s="4">
        <f>IF($A7=0,0,+VLOOKUP($A7,'ПРЕГЛЕД ПРОЈЕКТНИХ ЗАЈМОВА'!$A$11:G$25,3,FALSE))</f>
        <v>0</v>
      </c>
      <c r="G7" s="4">
        <f>IF($A7=0,0,+VLOOKUP($A7,'ПРЕГЛЕД ПРОЈЕКТНИХ ЗАЈМОВА'!$A$11:H$25,4,FALSE))</f>
        <v>0</v>
      </c>
      <c r="H7" s="4">
        <f>IF($A7=0,0,+VLOOKUP($A7,'ПРЕГЛЕД ПРОЈЕКТНИХ ЗАЈМОВА'!$A$11:I$25,5,FALSE))</f>
        <v>0</v>
      </c>
      <c r="I7" s="4">
        <f>IF($A7=0,0,VLOOKUP($A7,'ПРЕГЛЕД ПРОЈЕКТНИХ ЗАЈМОВА'!$A$11:$L$25,6,FALSE))</f>
        <v>0</v>
      </c>
      <c r="J7" s="4">
        <f>IF($A7=0,0,VLOOKUP($A7,'ПРЕГЛЕД ПРОЈЕКТНИХ ЗАЈМОВА'!$A$11:$L$25,7,FALSE))</f>
        <v>0</v>
      </c>
      <c r="K7" s="4">
        <v>1</v>
      </c>
      <c r="L7" s="82" t="s">
        <v>814</v>
      </c>
      <c r="M7" s="74">
        <f>IF(A7=0,0,+VLOOKUP($A7,'ПРЕГЛЕД ПРОЈЕКТНИХ ЗАЈМОВА'!$A$11:$S$25,COLUMN('ПРЕГЛЕД ПРОЈЕКТНИХ ЗАЈМОВА'!J:J),FALSE))</f>
        <v>0</v>
      </c>
    </row>
    <row r="8" spans="1:13" s="4" customFormat="1" x14ac:dyDescent="0.2">
      <c r="A8" s="4">
        <f t="shared" si="0"/>
        <v>1</v>
      </c>
      <c r="B8" s="4">
        <f t="shared" si="1"/>
        <v>5</v>
      </c>
      <c r="C8" s="75">
        <f>IF(A8=0,0,'ПРЕГЛЕД ПРОЈЕКТНИХ ЗАЈМОВА'!A$4:A$4)</f>
        <v>0</v>
      </c>
      <c r="D8" s="75" t="str">
        <f>IF(A8=0,0,'ПРЕГЛЕД ПРОЈЕКТНИХ ЗАЈМОВА'!D$4:D$4)</f>
        <v/>
      </c>
      <c r="E8" s="4">
        <f>IF(A8=0,0,+'ПРЕГЛЕД ПРОЈЕКТНИХ ЗАЈМОВА'!A$6:A$6)</f>
        <v>0</v>
      </c>
      <c r="F8" s="4">
        <f>IF($A8=0,0,+VLOOKUP($A8,'ПРЕГЛЕД ПРОЈЕКТНИХ ЗАЈМОВА'!$A$11:G$25,3,FALSE))</f>
        <v>0</v>
      </c>
      <c r="G8" s="4">
        <f>IF($A8=0,0,+VLOOKUP($A8,'ПРЕГЛЕД ПРОЈЕКТНИХ ЗАЈМОВА'!$A$11:H$25,4,FALSE))</f>
        <v>0</v>
      </c>
      <c r="H8" s="4">
        <f>IF($A8=0,0,+VLOOKUP($A8,'ПРЕГЛЕД ПРОЈЕКТНИХ ЗАЈМОВА'!$A$11:I$25,5,FALSE))</f>
        <v>0</v>
      </c>
      <c r="I8" s="4">
        <f>IF($A8=0,0,VLOOKUP($A8,'ПРЕГЛЕД ПРОЈЕКТНИХ ЗАЈМОВА'!$A$11:$L$25,6,FALSE))</f>
        <v>0</v>
      </c>
      <c r="J8" s="4">
        <f>IF($A8=0,0,VLOOKUP($A8,'ПРЕГЛЕД ПРОЈЕКТНИХ ЗАЈМОВА'!$A$11:$L$25,7,FALSE))</f>
        <v>0</v>
      </c>
      <c r="K8" s="4">
        <v>11</v>
      </c>
      <c r="L8" s="82" t="s">
        <v>814</v>
      </c>
      <c r="M8" s="74">
        <f>IF(A8=0,0,+VLOOKUP($A8,'ПРЕГЛЕД ПРОЈЕКТНИХ ЗАЈМОВА'!$A$11:$S$25,COLUMN('ПРЕГЛЕД ПРОЈЕКТНИХ ЗАЈМОВА'!K:K),FALSE))</f>
        <v>0</v>
      </c>
    </row>
    <row r="9" spans="1:13" x14ac:dyDescent="0.2">
      <c r="A9" s="4">
        <f>+A6</f>
        <v>1</v>
      </c>
      <c r="B9" s="4">
        <f t="shared" si="1"/>
        <v>6</v>
      </c>
      <c r="C9" s="75">
        <f>IF(A9=0,0,'ПРЕГЛЕД ПРОЈЕКТНИХ ЗАЈМОВА'!A$4:A$4)</f>
        <v>0</v>
      </c>
      <c r="D9" s="75" t="str">
        <f>IF(A9=0,0,'ПРЕГЛЕД ПРОЈЕКТНИХ ЗАЈМОВА'!D$4:D$4)</f>
        <v/>
      </c>
      <c r="E9" s="4">
        <f>IF(A9=0,0,+'ПРЕГЛЕД ПРОЈЕКТНИХ ЗАЈМОВА'!A$6:A$6)</f>
        <v>0</v>
      </c>
      <c r="F9" s="4">
        <f>IF($A9=0,0,+VLOOKUP($A9,'ПРЕГЛЕД ПРОЈЕКТНИХ ЗАЈМОВА'!$A$11:G$25,3,FALSE))</f>
        <v>0</v>
      </c>
      <c r="G9" s="4">
        <f>IF($A9=0,0,+VLOOKUP($A9,'ПРЕГЛЕД ПРОЈЕКТНИХ ЗАЈМОВА'!$A$11:H$25,4,FALSE))</f>
        <v>0</v>
      </c>
      <c r="H9" s="4">
        <f>IF($A9=0,0,+VLOOKUP($A9,'ПРЕГЛЕД ПРОЈЕКТНИХ ЗАЈМОВА'!$A$11:I$25,5,FALSE))</f>
        <v>0</v>
      </c>
      <c r="I9" s="4">
        <f>IF($A9=0,0,VLOOKUP($A9,'ПРЕГЛЕД ПРОЈЕКТНИХ ЗАЈМОВА'!$A$11:$L$25,6,FALSE))</f>
        <v>0</v>
      </c>
      <c r="J9" s="4">
        <f>IF($A9=0,0,VLOOKUP($A9,'ПРЕГЛЕД ПРОЈЕКТНИХ ЗАЈМОВА'!$A$11:$L$25,7,FALSE))</f>
        <v>0</v>
      </c>
      <c r="K9" s="4">
        <v>1</v>
      </c>
      <c r="L9" s="82" t="s">
        <v>815</v>
      </c>
      <c r="M9" s="74">
        <f>IF(A9=0,0,+VLOOKUP($A9,'ПРЕГЛЕД ПРОЈЕКТНИХ ЗАЈМОВА'!$A$11:$S$25,COLUMN('ПРЕГЛЕД ПРОЈЕКТНИХ ЗАЈМОВА'!L:L),FALSE))</f>
        <v>0</v>
      </c>
    </row>
    <row r="10" spans="1:13" x14ac:dyDescent="0.2">
      <c r="A10" s="4">
        <f t="shared" si="0"/>
        <v>1</v>
      </c>
      <c r="B10" s="4">
        <f t="shared" si="1"/>
        <v>7</v>
      </c>
      <c r="C10" s="75">
        <f>IF(A10=0,0,'ПРЕГЛЕД ПРОЈЕКТНИХ ЗАЈМОВА'!A$4:A$4)</f>
        <v>0</v>
      </c>
      <c r="D10" s="75" t="str">
        <f>IF(A10=0,0,'ПРЕГЛЕД ПРОЈЕКТНИХ ЗАЈМОВА'!D$4:D$4)</f>
        <v/>
      </c>
      <c r="E10" s="4">
        <f>IF(A10=0,0,+'ПРЕГЛЕД ПРОЈЕКТНИХ ЗАЈМОВА'!A$6:A$6)</f>
        <v>0</v>
      </c>
      <c r="F10" s="4">
        <f>IF($A10=0,0,+VLOOKUP($A10,'ПРЕГЛЕД ПРОЈЕКТНИХ ЗАЈМОВА'!$A$11:G$25,3,FALSE))</f>
        <v>0</v>
      </c>
      <c r="G10" s="4">
        <f>IF($A10=0,0,+VLOOKUP($A10,'ПРЕГЛЕД ПРОЈЕКТНИХ ЗАЈМОВА'!$A$11:H$25,4,FALSE))</f>
        <v>0</v>
      </c>
      <c r="H10" s="4">
        <f>IF($A10=0,0,+VLOOKUP($A10,'ПРЕГЛЕД ПРОЈЕКТНИХ ЗАЈМОВА'!$A$11:I$25,5,FALSE))</f>
        <v>0</v>
      </c>
      <c r="I10" s="4">
        <f>IF($A10=0,0,VLOOKUP($A10,'ПРЕГЛЕД ПРОЈЕКТНИХ ЗАЈМОВА'!$A$11:$L$25,6,FALSE))</f>
        <v>0</v>
      </c>
      <c r="J10" s="4">
        <f>IF($A10=0,0,VLOOKUP($A10,'ПРЕГЛЕД ПРОЈЕКТНИХ ЗАЈМОВА'!$A$11:$L$25,7,FALSE))</f>
        <v>0</v>
      </c>
      <c r="K10" s="4">
        <v>11</v>
      </c>
      <c r="L10" s="82" t="s">
        <v>815</v>
      </c>
      <c r="M10" s="74">
        <f>IF(A10=0,0,+VLOOKUP($A10,'ПРЕГЛЕД ПРОЈЕКТНИХ ЗАЈМОВА'!$A$11:$S$25,COLUMN('ПРЕГЛЕД ПРОЈЕКТНИХ ЗАЈМОВА'!M:M),FALSE))</f>
        <v>0</v>
      </c>
    </row>
    <row r="11" spans="1:13" x14ac:dyDescent="0.2">
      <c r="A11" s="4">
        <f t="shared" si="0"/>
        <v>1</v>
      </c>
      <c r="B11" s="4">
        <f t="shared" ref="B11:B28" si="2">+IF(A11&gt;0,+B10+1,0)</f>
        <v>8</v>
      </c>
      <c r="C11" s="75">
        <f>IF(A11=0,0,'ПРЕГЛЕД ПРОЈЕКТНИХ ЗАЈМОВА'!A$4:A$4)</f>
        <v>0</v>
      </c>
      <c r="D11" s="75" t="str">
        <f>IF(A11=0,0,'ПРЕГЛЕД ПРОЈЕКТНИХ ЗАЈМОВА'!D$4:D$4)</f>
        <v/>
      </c>
      <c r="E11" s="4">
        <f>IF(A11=0,0,+'ПРЕГЛЕД ПРОЈЕКТНИХ ЗАЈМОВА'!A$6:A$6)</f>
        <v>0</v>
      </c>
      <c r="F11" s="4">
        <f>IF($A11=0,0,+VLOOKUP($A11,'ПРЕГЛЕД ПРОЈЕКТНИХ ЗАЈМОВА'!$A$11:G$25,3,FALSE))</f>
        <v>0</v>
      </c>
      <c r="G11" s="4">
        <f>IF($A11=0,0,+VLOOKUP($A11,'ПРЕГЛЕД ПРОЈЕКТНИХ ЗАЈМОВА'!$A$11:H$25,4,FALSE))</f>
        <v>0</v>
      </c>
      <c r="H11" s="4">
        <f>IF($A11=0,0,+VLOOKUP($A11,'ПРЕГЛЕД ПРОЈЕКТНИХ ЗАЈМОВА'!$A$11:I$25,5,FALSE))</f>
        <v>0</v>
      </c>
      <c r="I11" s="4">
        <f>IF($A11=0,0,VLOOKUP($A11,'ПРЕГЛЕД ПРОЈЕКТНИХ ЗАЈМОВА'!$A$11:$L$25,6,FALSE))</f>
        <v>0</v>
      </c>
      <c r="J11" s="4">
        <f>IF($A11=0,0,VLOOKUP($A11,'ПРЕГЛЕД ПРОЈЕКТНИХ ЗАЈМОВА'!$A$11:$L$25,7,FALSE))</f>
        <v>0</v>
      </c>
      <c r="K11" s="4">
        <v>1</v>
      </c>
      <c r="L11" s="82">
        <v>2023</v>
      </c>
      <c r="M11" s="74">
        <f>IF(A11=0,0,+VLOOKUP($A11,'ПРЕГЛЕД ПРОЈЕКТНИХ ЗАЈМОВА'!$A$11:$S$25,COLUMN('ПРЕГЛЕД ПРОЈЕКТНИХ ЗАЈМОВА'!N:N),FALSE))</f>
        <v>0</v>
      </c>
    </row>
    <row r="12" spans="1:13" x14ac:dyDescent="0.2">
      <c r="A12" s="4">
        <f t="shared" si="0"/>
        <v>1</v>
      </c>
      <c r="B12" s="4">
        <f t="shared" si="2"/>
        <v>9</v>
      </c>
      <c r="C12" s="75">
        <f>IF(A12=0,0,'ПРЕГЛЕД ПРОЈЕКТНИХ ЗАЈМОВА'!A$4:A$4)</f>
        <v>0</v>
      </c>
      <c r="D12" s="75" t="str">
        <f>IF(A12=0,0,'ПРЕГЛЕД ПРОЈЕКТНИХ ЗАЈМОВА'!D$4:D$4)</f>
        <v/>
      </c>
      <c r="E12" s="4">
        <f>IF(A12=0,0,+'ПРЕГЛЕД ПРОЈЕКТНИХ ЗАЈМОВА'!A$6:A$6)</f>
        <v>0</v>
      </c>
      <c r="F12" s="4">
        <f>IF($A12=0,0,+VLOOKUP($A12,'ПРЕГЛЕД ПРОЈЕКТНИХ ЗАЈМОВА'!$A$11:G$25,3,FALSE))</f>
        <v>0</v>
      </c>
      <c r="G12" s="4">
        <f>IF($A12=0,0,+VLOOKUP($A12,'ПРЕГЛЕД ПРОЈЕКТНИХ ЗАЈМОВА'!$A$11:H$25,4,FALSE))</f>
        <v>0</v>
      </c>
      <c r="H12" s="4">
        <f>IF($A12=0,0,+VLOOKUP($A12,'ПРЕГЛЕД ПРОЈЕКТНИХ ЗАЈМОВА'!$A$11:I$25,5,FALSE))</f>
        <v>0</v>
      </c>
      <c r="I12" s="4">
        <f>IF($A12=0,0,VLOOKUP($A12,'ПРЕГЛЕД ПРОЈЕКТНИХ ЗАЈМОВА'!$A$11:$L$25,6,FALSE))</f>
        <v>0</v>
      </c>
      <c r="J12" s="4">
        <f>IF($A12=0,0,VLOOKUP($A12,'ПРЕГЛЕД ПРОЈЕКТНИХ ЗАЈМОВА'!$A$11:$L$25,7,FALSE))</f>
        <v>0</v>
      </c>
      <c r="K12" s="4">
        <v>11</v>
      </c>
      <c r="L12" s="82">
        <v>2023</v>
      </c>
      <c r="M12" s="74">
        <f>IF(A12=0,0,+VLOOKUP($A12,'ПРЕГЛЕД ПРОЈЕКТНИХ ЗАЈМОВА'!$A$11:$S$25,COLUMN('ПРЕГЛЕД ПРОЈЕКТНИХ ЗАЈМОВА'!O:O),FALSE))</f>
        <v>0</v>
      </c>
    </row>
    <row r="13" spans="1:13" x14ac:dyDescent="0.2">
      <c r="A13" s="4">
        <f t="shared" si="0"/>
        <v>1</v>
      </c>
      <c r="B13" s="4">
        <f t="shared" si="2"/>
        <v>10</v>
      </c>
      <c r="C13" s="75">
        <f>IF(A13=0,0,'ПРЕГЛЕД ПРОЈЕКТНИХ ЗАЈМОВА'!A$4:A$4)</f>
        <v>0</v>
      </c>
      <c r="D13" s="75" t="str">
        <f>IF(A13=0,0,'ПРЕГЛЕД ПРОЈЕКТНИХ ЗАЈМОВА'!D$4:D$4)</f>
        <v/>
      </c>
      <c r="E13" s="4">
        <f>IF(A13=0,0,+'ПРЕГЛЕД ПРОЈЕКТНИХ ЗАЈМОВА'!A$6:A$6)</f>
        <v>0</v>
      </c>
      <c r="F13" s="4">
        <f>IF($A13=0,0,+VLOOKUP($A13,'ПРЕГЛЕД ПРОЈЕКТНИХ ЗАЈМОВА'!$A$11:G$25,3,FALSE))</f>
        <v>0</v>
      </c>
      <c r="G13" s="4">
        <f>IF($A13=0,0,+VLOOKUP($A13,'ПРЕГЛЕД ПРОЈЕКТНИХ ЗАЈМОВА'!$A$11:H$25,4,FALSE))</f>
        <v>0</v>
      </c>
      <c r="H13" s="4">
        <f>IF($A13=0,0,+VLOOKUP($A13,'ПРЕГЛЕД ПРОЈЕКТНИХ ЗАЈМОВА'!$A$11:I$25,5,FALSE))</f>
        <v>0</v>
      </c>
      <c r="I13" s="4">
        <f>IF($A13=0,0,VLOOKUP($A13,'ПРЕГЛЕД ПРОЈЕКТНИХ ЗАЈМОВА'!$A$11:$L$25,6,FALSE))</f>
        <v>0</v>
      </c>
      <c r="J13" s="4">
        <f>IF($A13=0,0,VLOOKUP($A13,'ПРЕГЛЕД ПРОЈЕКТНИХ ЗАЈМОВА'!$A$11:$L$25,7,FALSE))</f>
        <v>0</v>
      </c>
      <c r="K13" s="4">
        <v>1</v>
      </c>
      <c r="L13" s="82">
        <v>2024</v>
      </c>
      <c r="M13" s="74">
        <f>IF(A13=0,0,+VLOOKUP($A13,'ПРЕГЛЕД ПРОЈЕКТНИХ ЗАЈМОВА'!$A$11:$S$25,COLUMN('ПРЕГЛЕД ПРОЈЕКТНИХ ЗАЈМОВА'!P:P),FALSE))</f>
        <v>0</v>
      </c>
    </row>
    <row r="14" spans="1:13" x14ac:dyDescent="0.2">
      <c r="A14" s="4">
        <f t="shared" si="0"/>
        <v>1</v>
      </c>
      <c r="B14" s="4">
        <f t="shared" si="2"/>
        <v>11</v>
      </c>
      <c r="C14" s="75">
        <f>IF(A14=0,0,'ПРЕГЛЕД ПРОЈЕКТНИХ ЗАЈМОВА'!A$4:A$4)</f>
        <v>0</v>
      </c>
      <c r="D14" s="75" t="str">
        <f>IF(A14=0,0,'ПРЕГЛЕД ПРОЈЕКТНИХ ЗАЈМОВА'!D$4:D$4)</f>
        <v/>
      </c>
      <c r="E14" s="4">
        <f>IF(A14=0,0,+'ПРЕГЛЕД ПРОЈЕКТНИХ ЗАЈМОВА'!A$6:A$6)</f>
        <v>0</v>
      </c>
      <c r="F14" s="4">
        <f>IF($A14=0,0,+VLOOKUP($A14,'ПРЕГЛЕД ПРОЈЕКТНИХ ЗАЈМОВА'!$A$11:G$25,3,FALSE))</f>
        <v>0</v>
      </c>
      <c r="G14" s="4">
        <f>IF($A14=0,0,+VLOOKUP($A14,'ПРЕГЛЕД ПРОЈЕКТНИХ ЗАЈМОВА'!$A$11:H$25,4,FALSE))</f>
        <v>0</v>
      </c>
      <c r="H14" s="4">
        <f>IF($A14=0,0,+VLOOKUP($A14,'ПРЕГЛЕД ПРОЈЕКТНИХ ЗАЈМОВА'!$A$11:I$25,5,FALSE))</f>
        <v>0</v>
      </c>
      <c r="I14" s="4">
        <f>IF($A14=0,0,VLOOKUP($A14,'ПРЕГЛЕД ПРОЈЕКТНИХ ЗАЈМОВА'!$A$11:$L$25,6,FALSE))</f>
        <v>0</v>
      </c>
      <c r="J14" s="4">
        <f>IF($A14=0,0,VLOOKUP($A14,'ПРЕГЛЕД ПРОЈЕКТНИХ ЗАЈМОВА'!$A$11:$L$25,7,FALSE))</f>
        <v>0</v>
      </c>
      <c r="K14" s="4">
        <v>11</v>
      </c>
      <c r="L14" s="82">
        <v>2024</v>
      </c>
      <c r="M14" s="74">
        <f>IF(A14=0,0,+VLOOKUP($A14,'ПРЕГЛЕД ПРОЈЕКТНИХ ЗАЈМОВА'!$A$11:$S$25,COLUMN('ПРЕГЛЕД ПРОЈЕКТНИХ ЗАЈМОВА'!Q:Q),FALSE))</f>
        <v>0</v>
      </c>
    </row>
    <row r="15" spans="1:13" s="4" customFormat="1" x14ac:dyDescent="0.2">
      <c r="A15" s="4">
        <f t="shared" si="0"/>
        <v>1</v>
      </c>
      <c r="B15" s="4">
        <f t="shared" si="2"/>
        <v>12</v>
      </c>
      <c r="C15" s="75">
        <f>IF(A15=0,0,'ПРЕГЛЕД ПРОЈЕКТНИХ ЗАЈМОВА'!A$4:A$4)</f>
        <v>0</v>
      </c>
      <c r="D15" s="75" t="str">
        <f>IF(A15=0,0,'ПРЕГЛЕД ПРОЈЕКТНИХ ЗАЈМОВА'!D$4:D$4)</f>
        <v/>
      </c>
      <c r="E15" s="4">
        <f>IF(A15=0,0,+'ПРЕГЛЕД ПРОЈЕКТНИХ ЗАЈМОВА'!A$6:A$6)</f>
        <v>0</v>
      </c>
      <c r="F15" s="4">
        <f>IF($A15=0,0,+VLOOKUP($A15,'ПРЕГЛЕД ПРОЈЕКТНИХ ЗАЈМОВА'!$A$11:G$25,3,FALSE))</f>
        <v>0</v>
      </c>
      <c r="G15" s="4">
        <f>IF($A15=0,0,+VLOOKUP($A15,'ПРЕГЛЕД ПРОЈЕКТНИХ ЗАЈМОВА'!$A$11:H$25,4,FALSE))</f>
        <v>0</v>
      </c>
      <c r="H15" s="4">
        <f>IF($A15=0,0,+VLOOKUP($A15,'ПРЕГЛЕД ПРОЈЕКТНИХ ЗАЈМОВА'!$A$11:I$25,5,FALSE))</f>
        <v>0</v>
      </c>
      <c r="I15" s="4">
        <f>IF($A15=0,0,VLOOKUP($A15,'ПРЕГЛЕД ПРОЈЕКТНИХ ЗАЈМОВА'!$A$11:$L$25,6,FALSE))</f>
        <v>0</v>
      </c>
      <c r="J15" s="4">
        <f>IF($A15=0,0,VLOOKUP($A15,'ПРЕГЛЕД ПРОЈЕКТНИХ ЗАЈМОВА'!$A$11:$L$25,7,FALSE))</f>
        <v>0</v>
      </c>
      <c r="K15" s="4">
        <v>1</v>
      </c>
      <c r="L15" s="82">
        <v>2025</v>
      </c>
      <c r="M15" s="74">
        <f>IF(A15=0,0,+VLOOKUP($A15,'ПРЕГЛЕД ПРОЈЕКТНИХ ЗАЈМОВА'!$A$11:$S$25,COLUMN('ПРЕГЛЕД ПРОЈЕКТНИХ ЗАЈМОВА'!R:R),FALSE))</f>
        <v>0</v>
      </c>
    </row>
    <row r="16" spans="1:13" s="4" customFormat="1" x14ac:dyDescent="0.2">
      <c r="A16" s="4">
        <f t="shared" si="0"/>
        <v>1</v>
      </c>
      <c r="B16" s="4">
        <f t="shared" si="2"/>
        <v>13</v>
      </c>
      <c r="C16" s="75">
        <f>IF(A16=0,0,'ПРЕГЛЕД ПРОЈЕКТНИХ ЗАЈМОВА'!A$4:A$4)</f>
        <v>0</v>
      </c>
      <c r="D16" s="75" t="str">
        <f>IF(A16=0,0,'ПРЕГЛЕД ПРОЈЕКТНИХ ЗАЈМОВА'!D$4:D$4)</f>
        <v/>
      </c>
      <c r="E16" s="4">
        <f>IF(A16=0,0,+'ПРЕГЛЕД ПРОЈЕКТНИХ ЗАЈМОВА'!A$6:A$6)</f>
        <v>0</v>
      </c>
      <c r="F16" s="4">
        <f>IF($A16=0,0,+VLOOKUP($A16,'ПРЕГЛЕД ПРОЈЕКТНИХ ЗАЈМОВА'!$A$11:G$25,3,FALSE))</f>
        <v>0</v>
      </c>
      <c r="G16" s="4">
        <f>IF($A16=0,0,+VLOOKUP($A16,'ПРЕГЛЕД ПРОЈЕКТНИХ ЗАЈМОВА'!$A$11:H$25,4,FALSE))</f>
        <v>0</v>
      </c>
      <c r="H16" s="4">
        <f>IF($A16=0,0,+VLOOKUP($A16,'ПРЕГЛЕД ПРОЈЕКТНИХ ЗАЈМОВА'!$A$11:I$25,5,FALSE))</f>
        <v>0</v>
      </c>
      <c r="I16" s="4">
        <f>IF($A16=0,0,VLOOKUP($A16,'ПРЕГЛЕД ПРОЈЕКТНИХ ЗАЈМОВА'!$A$11:$L$25,6,FALSE))</f>
        <v>0</v>
      </c>
      <c r="J16" s="4">
        <f>IF($A16=0,0,VLOOKUP($A16,'ПРЕГЛЕД ПРОЈЕКТНИХ ЗАЈМОВА'!$A$11:$L$25,7,FALSE))</f>
        <v>0</v>
      </c>
      <c r="K16" s="4">
        <v>11</v>
      </c>
      <c r="L16" s="82">
        <v>2025</v>
      </c>
      <c r="M16" s="74">
        <f>IF(A16=0,0,+VLOOKUP($A16,'ПРЕГЛЕД ПРОЈЕКТНИХ ЗАЈМОВА'!$A$11:$S$25,COLUMN('ПРЕГЛЕД ПРОЈЕКТНИХ ЗАЈМОВА'!S:S),FALSE))</f>
        <v>0</v>
      </c>
    </row>
    <row r="17" spans="1:13" s="4" customFormat="1" x14ac:dyDescent="0.2">
      <c r="A17" s="4">
        <f t="shared" si="0"/>
        <v>1</v>
      </c>
      <c r="B17" s="4">
        <f t="shared" ref="B17:B18" si="3">+IF(A17&gt;0,+B16+1,0)</f>
        <v>14</v>
      </c>
      <c r="C17" s="75">
        <f>IF(A17=0,0,'ПРЕГЛЕД ПРОЈЕКТНИХ ЗАЈМОВА'!A$4:A$4)</f>
        <v>0</v>
      </c>
      <c r="D17" s="75" t="str">
        <f>IF(A17=0,0,'ПРЕГЛЕД ПРОЈЕКТНИХ ЗАЈМОВА'!D$4:D$4)</f>
        <v/>
      </c>
      <c r="E17" s="4">
        <f>IF(A17=0,0,+'ПРЕГЛЕД ПРОЈЕКТНИХ ЗАЈМОВА'!A$6:A$6)</f>
        <v>0</v>
      </c>
      <c r="F17" s="4">
        <f>IF($A17=0,0,+VLOOKUP($A17,'ПРЕГЛЕД ПРОЈЕКТНИХ ЗАЈМОВА'!$A$11:G$25,3,FALSE))</f>
        <v>0</v>
      </c>
      <c r="G17" s="4">
        <f>IF($A17=0,0,+VLOOKUP($A17,'ПРЕГЛЕД ПРОЈЕКТНИХ ЗАЈМОВА'!$A$11:H$25,4,FALSE))</f>
        <v>0</v>
      </c>
      <c r="H17" s="4">
        <f>IF($A17=0,0,+VLOOKUP($A17,'ПРЕГЛЕД ПРОЈЕКТНИХ ЗАЈМОВА'!$A$11:I$25,5,FALSE))</f>
        <v>0</v>
      </c>
      <c r="I17" s="4">
        <f>IF($A17=0,0,VLOOKUP($A17,'ПРЕГЛЕД ПРОЈЕКТНИХ ЗАЈМОВА'!$A$11:$L$25,6,FALSE))</f>
        <v>0</v>
      </c>
      <c r="J17" s="4">
        <f>IF($A17=0,0,VLOOKUP($A17,'ПРЕГЛЕД ПРОЈЕКТНИХ ЗАЈМОВА'!$A$11:$L$25,7,FALSE))</f>
        <v>0</v>
      </c>
      <c r="K17" s="4">
        <v>1</v>
      </c>
      <c r="L17" s="82" t="s">
        <v>812</v>
      </c>
      <c r="M17" s="74">
        <f>IF(A17=0,0,+VLOOKUP($A17,'ПРЕГЛЕД ПРОЈЕКТНИХ ЗАЈМОВА'!$A$11:$U$25,COLUMN('ПРЕГЛЕД ПРОЈЕКТНИХ ЗАЈМОВА'!T:T),FALSE))</f>
        <v>0</v>
      </c>
    </row>
    <row r="18" spans="1:13" s="4" customFormat="1" x14ac:dyDescent="0.2">
      <c r="A18" s="4">
        <f t="shared" si="0"/>
        <v>1</v>
      </c>
      <c r="B18" s="4">
        <f t="shared" si="3"/>
        <v>15</v>
      </c>
      <c r="C18" s="75">
        <f>IF(A18=0,0,'ПРЕГЛЕД ПРОЈЕКТНИХ ЗАЈМОВА'!A$4:A$4)</f>
        <v>0</v>
      </c>
      <c r="D18" s="75" t="str">
        <f>IF(A18=0,0,'ПРЕГЛЕД ПРОЈЕКТНИХ ЗАЈМОВА'!D$4:D$4)</f>
        <v/>
      </c>
      <c r="E18" s="4">
        <f>IF(A18=0,0,+'ПРЕГЛЕД ПРОЈЕКТНИХ ЗАЈМОВА'!A$6:A$6)</f>
        <v>0</v>
      </c>
      <c r="F18" s="4">
        <f>IF($A18=0,0,+VLOOKUP($A18,'ПРЕГЛЕД ПРОЈЕКТНИХ ЗАЈМОВА'!$A$11:G$25,3,FALSE))</f>
        <v>0</v>
      </c>
      <c r="G18" s="4">
        <f>IF($A18=0,0,+VLOOKUP($A18,'ПРЕГЛЕД ПРОЈЕКТНИХ ЗАЈМОВА'!$A$11:H$25,4,FALSE))</f>
        <v>0</v>
      </c>
      <c r="H18" s="4">
        <f>IF($A18=0,0,+VLOOKUP($A18,'ПРЕГЛЕД ПРОЈЕКТНИХ ЗАЈМОВА'!$A$11:I$25,5,FALSE))</f>
        <v>0</v>
      </c>
      <c r="I18" s="4">
        <f>IF($A18=0,0,VLOOKUP($A18,'ПРЕГЛЕД ПРОЈЕКТНИХ ЗАЈМОВА'!$A$11:$L$25,6,FALSE))</f>
        <v>0</v>
      </c>
      <c r="J18" s="4">
        <f>IF($A18=0,0,VLOOKUP($A18,'ПРЕГЛЕД ПРОЈЕКТНИХ ЗАЈМОВА'!$A$11:$L$25,7,FALSE))</f>
        <v>0</v>
      </c>
      <c r="K18" s="4">
        <v>11</v>
      </c>
      <c r="L18" s="82" t="s">
        <v>812</v>
      </c>
      <c r="M18" s="74">
        <f>IF(A18=0,0,+VLOOKUP($A18,'ПРЕГЛЕД ПРОЈЕКТНИХ ЗАЈМОВА'!$A$11:$U$25,COLUMN('ПРЕГЛЕД ПРОЈЕКТНИХ ЗАЈМОВА'!U:U),FALSE))</f>
        <v>0</v>
      </c>
    </row>
    <row r="19" spans="1:13" x14ac:dyDescent="0.2">
      <c r="A19" s="78">
        <f>IF(MAX(A$5:A14)+1&gt;A$1,0,A5+1)</f>
        <v>0</v>
      </c>
      <c r="B19" s="4">
        <f>+IF(A19&gt;0,+B16+1,0)</f>
        <v>0</v>
      </c>
      <c r="C19" s="75">
        <f>IF(A19=0,0,'ПРЕГЛЕД ПРОЈЕКТНИХ ЗАЈМОВА'!A$4:A$4)</f>
        <v>0</v>
      </c>
      <c r="D19" s="75">
        <f>IF(A19=0,0,'ПРЕГЛЕД ПРОЈЕКТНИХ ЗАЈМОВА'!D$4:D$4)</f>
        <v>0</v>
      </c>
      <c r="E19" s="4">
        <f>IF(A19=0,0,+'ПРЕГЛЕД ПРОЈЕКТНИХ ЗАЈМОВА'!A$6:A$6)</f>
        <v>0</v>
      </c>
      <c r="F19" s="4">
        <f>IF($A19=0,0,+VLOOKUP($A19,'ПРЕГЛЕД ПРОЈЕКТНИХ ЗАЈМОВА'!$A$11:G$25,3,FALSE))</f>
        <v>0</v>
      </c>
      <c r="G19" s="4">
        <f>IF($A19=0,0,+VLOOKUP($A19,'ПРЕГЛЕД ПРОЈЕКТНИХ ЗАЈМОВА'!$A$11:H$25,4,FALSE))</f>
        <v>0</v>
      </c>
      <c r="H19" s="4">
        <f>IF($A19=0,0,+VLOOKUP($A19,'ПРЕГЛЕД ПРОЈЕКТНИХ ЗАЈМОВА'!$A$11:I$25,5,FALSE))</f>
        <v>0</v>
      </c>
      <c r="I19" s="4">
        <f>IF($A19=0,0,VLOOKUP($A19,'ПРЕГЛЕД ПРОЈЕКТНИХ ЗАЈМОВА'!$A$11:$L$25,6,FALSE))</f>
        <v>0</v>
      </c>
      <c r="J19" s="4">
        <f>IF($A19=0,0,VLOOKUP($A19,'ПРЕГЛЕД ПРОЈЕКТНИХ ЗАЈМОВА'!$A$11:$L$25,7,FALSE))</f>
        <v>0</v>
      </c>
      <c r="K19" s="4">
        <v>1</v>
      </c>
      <c r="L19" s="95" t="s">
        <v>654</v>
      </c>
      <c r="M19" s="74">
        <f>IF(A19=0,0,+VLOOKUP($A19,'ПРЕГЛЕД ПРОЈЕКТНИХ ЗАЈМОВА'!$A$11:$S$25,COLUMN('ПРЕГЛЕД ПРОЈЕКТНИХ ЗАЈМОВА'!H:H),FALSE))</f>
        <v>0</v>
      </c>
    </row>
    <row r="20" spans="1:13" x14ac:dyDescent="0.2">
      <c r="A20" s="4">
        <f>+A19</f>
        <v>0</v>
      </c>
      <c r="B20" s="4">
        <f t="shared" si="2"/>
        <v>0</v>
      </c>
      <c r="C20" s="75">
        <f>IF(A20=0,0,'ПРЕГЛЕД ПРОЈЕКТНИХ ЗАЈМОВА'!A$4:A$4)</f>
        <v>0</v>
      </c>
      <c r="D20" s="75">
        <f>IF(A20=0,0,'ПРЕГЛЕД ПРОЈЕКТНИХ ЗАЈМОВА'!D$4:D$4)</f>
        <v>0</v>
      </c>
      <c r="E20" s="4">
        <f>IF(A20=0,0,+'ПРЕГЛЕД ПРОЈЕКТНИХ ЗАЈМОВА'!A$6:A$6)</f>
        <v>0</v>
      </c>
      <c r="F20" s="4">
        <f>IF($A20=0,0,+VLOOKUP($A20,'ПРЕГЛЕД ПРОЈЕКТНИХ ЗАЈМОВА'!$A$11:G$25,3,FALSE))</f>
        <v>0</v>
      </c>
      <c r="G20" s="4">
        <f>IF($A20=0,0,+VLOOKUP($A20,'ПРЕГЛЕД ПРОЈЕКТНИХ ЗАЈМОВА'!$A$11:H$25,4,FALSE))</f>
        <v>0</v>
      </c>
      <c r="H20" s="4">
        <f>IF($A20=0,0,+VLOOKUP($A20,'ПРЕГЛЕД ПРОЈЕКТНИХ ЗАЈМОВА'!$A$11:I$25,5,FALSE))</f>
        <v>0</v>
      </c>
      <c r="I20" s="4">
        <f>IF($A20=0,0,VLOOKUP($A20,'ПРЕГЛЕД ПРОЈЕКТНИХ ЗАЈМОВА'!$A$11:$L$25,6,FALSE))</f>
        <v>0</v>
      </c>
      <c r="J20" s="4">
        <f>IF($A20=0,0,VLOOKUP($A20,'ПРЕГЛЕД ПРОЈЕКТНИХ ЗАЈМОВА'!$A$11:$L$25,7,FALSE))</f>
        <v>0</v>
      </c>
      <c r="K20" s="4">
        <v>11</v>
      </c>
      <c r="L20" s="121" t="s">
        <v>805</v>
      </c>
      <c r="M20" s="74">
        <f>IF(A20=0,0,+VLOOKUP($A20,'ПРЕГЛЕД ПРОЈЕКТНИХ ЗАЈМОВА'!$A$11:$S$25,COLUMN('ПРЕГЛЕД ПРОЈЕКТНИХ ЗАЈМОВА'!I:I),FALSE))</f>
        <v>0</v>
      </c>
    </row>
    <row r="21" spans="1:13" x14ac:dyDescent="0.2">
      <c r="A21" s="4">
        <f t="shared" ref="A21:A33" si="4">+A20</f>
        <v>0</v>
      </c>
      <c r="B21" s="4">
        <f t="shared" si="2"/>
        <v>0</v>
      </c>
      <c r="C21" s="75">
        <f>IF(A21=0,0,'ПРЕГЛЕД ПРОЈЕКТНИХ ЗАЈМОВА'!A$4:A$4)</f>
        <v>0</v>
      </c>
      <c r="D21" s="75">
        <f>IF(A21=0,0,'ПРЕГЛЕД ПРОЈЕКТНИХ ЗАЈМОВА'!D$4:D$4)</f>
        <v>0</v>
      </c>
      <c r="E21" s="4">
        <f>IF(A21=0,0,+'ПРЕГЛЕД ПРОЈЕКТНИХ ЗАЈМОВА'!A$6:A$6)</f>
        <v>0</v>
      </c>
      <c r="F21" s="4">
        <f>IF($A21=0,0,+VLOOKUP($A21,'ПРЕГЛЕД ПРОЈЕКТНИХ ЗАЈМОВА'!$A$11:G$25,3,FALSE))</f>
        <v>0</v>
      </c>
      <c r="G21" s="4">
        <f>IF($A21=0,0,+VLOOKUP($A21,'ПРЕГЛЕД ПРОЈЕКТНИХ ЗАЈМОВА'!$A$11:H$25,4,FALSE))</f>
        <v>0</v>
      </c>
      <c r="H21" s="4">
        <f>IF($A21=0,0,+VLOOKUP($A21,'ПРЕГЛЕД ПРОЈЕКТНИХ ЗАЈМОВА'!$A$11:I$25,5,FALSE))</f>
        <v>0</v>
      </c>
      <c r="I21" s="4">
        <f>IF($A21=0,0,VLOOKUP($A21,'ПРЕГЛЕД ПРОЈЕКТНИХ ЗАЈМОВА'!$A$11:$L$25,6,FALSE))</f>
        <v>0</v>
      </c>
      <c r="J21" s="4">
        <f>IF($A21=0,0,VLOOKUP($A21,'ПРЕГЛЕД ПРОЈЕКТНИХ ЗАЈМОВА'!$A$11:$L$25,7,FALSE))</f>
        <v>0</v>
      </c>
      <c r="K21" s="4">
        <v>1</v>
      </c>
      <c r="L21" s="82" t="s">
        <v>761</v>
      </c>
      <c r="M21" s="74">
        <f>IF(A21=0,0,+VLOOKUP($A21,'ПРЕГЛЕД ПРОЈЕКТНИХ ЗАЈМОВА'!$A$11:$S$25,_xlfn.SINGLE(COLUMN('ПРЕГЛЕД ПРОЈЕКТНИХ ЗАЈМОВА'!#REF!)),FALSE))</f>
        <v>0</v>
      </c>
    </row>
    <row r="22" spans="1:13" x14ac:dyDescent="0.2">
      <c r="A22" s="4">
        <f>+A19</f>
        <v>0</v>
      </c>
      <c r="B22" s="4">
        <f t="shared" si="2"/>
        <v>0</v>
      </c>
      <c r="C22" s="75">
        <f>IF(A22=0,0,'ПРЕГЛЕД ПРОЈЕКТНИХ ЗАЈМОВА'!A$4:A$4)</f>
        <v>0</v>
      </c>
      <c r="D22" s="75">
        <f>IF(A22=0,0,'ПРЕГЛЕД ПРОЈЕКТНИХ ЗАЈМОВА'!D$4:D$4)</f>
        <v>0</v>
      </c>
      <c r="E22" s="4">
        <f>IF(A22=0,0,+'ПРЕГЛЕД ПРОЈЕКТНИХ ЗАЈМОВА'!A$6:A$6)</f>
        <v>0</v>
      </c>
      <c r="F22" s="4">
        <f>IF($A22=0,0,+VLOOKUP($A22,'ПРЕГЛЕД ПРОЈЕКТНИХ ЗАЈМОВА'!$A$11:G$25,3,FALSE))</f>
        <v>0</v>
      </c>
      <c r="G22" s="4">
        <f>IF($A22=0,0,+VLOOKUP($A22,'ПРЕГЛЕД ПРОЈЕКТНИХ ЗАЈМОВА'!$A$11:H$25,4,FALSE))</f>
        <v>0</v>
      </c>
      <c r="H22" s="4">
        <f>IF($A22=0,0,+VLOOKUP($A22,'ПРЕГЛЕД ПРОЈЕКТНИХ ЗАЈМОВА'!$A$11:I$25,5,FALSE))</f>
        <v>0</v>
      </c>
      <c r="I22" s="4">
        <f>IF($A22=0,0,VLOOKUP($A22,'ПРЕГЛЕД ПРОЈЕКТНИХ ЗАЈМОВА'!$A$11:$L$25,6,FALSE))</f>
        <v>0</v>
      </c>
      <c r="J22" s="4">
        <f>IF($A22=0,0,VLOOKUP($A22,'ПРЕГЛЕД ПРОЈЕКТНИХ ЗАЈМОВА'!$A$11:$L$25,7,FALSE))</f>
        <v>0</v>
      </c>
      <c r="K22" s="4">
        <v>11</v>
      </c>
      <c r="L22" s="82" t="s">
        <v>814</v>
      </c>
      <c r="M22" s="74">
        <f>IF(A22=0,0,+VLOOKUP($A22,'ПРЕГЛЕД ПРОЈЕКТНИХ ЗАЈМОВА'!$A$11:$S$25,COLUMN('ПРЕГЛЕД ПРОЈЕКТНИХ ЗАЈМОВА'!J:J),FALSE))</f>
        <v>0</v>
      </c>
    </row>
    <row r="23" spans="1:13" x14ac:dyDescent="0.2">
      <c r="A23" s="4">
        <f t="shared" si="4"/>
        <v>0</v>
      </c>
      <c r="B23" s="4">
        <f t="shared" si="2"/>
        <v>0</v>
      </c>
      <c r="C23" s="75">
        <f>IF(A23=0,0,'ПРЕГЛЕД ПРОЈЕКТНИХ ЗАЈМОВА'!A$4:A$4)</f>
        <v>0</v>
      </c>
      <c r="D23" s="75">
        <f>IF(A23=0,0,'ПРЕГЛЕД ПРОЈЕКТНИХ ЗАЈМОВА'!D$4:D$4)</f>
        <v>0</v>
      </c>
      <c r="E23" s="4">
        <f>IF(A23=0,0,+'ПРЕГЛЕД ПРОЈЕКТНИХ ЗАЈМОВА'!A$6:A$6)</f>
        <v>0</v>
      </c>
      <c r="F23" s="4">
        <f>IF($A23=0,0,+VLOOKUP($A23,'ПРЕГЛЕД ПРОЈЕКТНИХ ЗАЈМОВА'!$A$11:G$25,3,FALSE))</f>
        <v>0</v>
      </c>
      <c r="G23" s="4">
        <f>IF($A23=0,0,+VLOOKUP($A23,'ПРЕГЛЕД ПРОЈЕКТНИХ ЗАЈМОВА'!$A$11:H$25,4,FALSE))</f>
        <v>0</v>
      </c>
      <c r="H23" s="4">
        <f>IF($A23=0,0,+VLOOKUP($A23,'ПРЕГЛЕД ПРОЈЕКТНИХ ЗАЈМОВА'!$A$11:I$25,5,FALSE))</f>
        <v>0</v>
      </c>
      <c r="I23" s="4">
        <f>IF($A23=0,0,VLOOKUP($A23,'ПРЕГЛЕД ПРОЈЕКТНИХ ЗАЈМОВА'!$A$11:$L$25,6,FALSE))</f>
        <v>0</v>
      </c>
      <c r="J23" s="4">
        <f>IF($A23=0,0,VLOOKUP($A23,'ПРЕГЛЕД ПРОЈЕКТНИХ ЗАЈМОВА'!$A$11:$L$25,7,FALSE))</f>
        <v>0</v>
      </c>
      <c r="K23" s="4">
        <v>1</v>
      </c>
      <c r="L23" s="82" t="s">
        <v>814</v>
      </c>
      <c r="M23" s="74">
        <f>IF(A23=0,0,+VLOOKUP($A23,'ПРЕГЛЕД ПРОЈЕКТНИХ ЗАЈМОВА'!$A$11:$S$25,COLUMN('ПРЕГЛЕД ПРОЈЕКТНИХ ЗАЈМОВА'!K:K),FALSE))</f>
        <v>0</v>
      </c>
    </row>
    <row r="24" spans="1:13" x14ac:dyDescent="0.2">
      <c r="A24" s="4">
        <f>+A21</f>
        <v>0</v>
      </c>
      <c r="B24" s="4">
        <f t="shared" si="2"/>
        <v>0</v>
      </c>
      <c r="C24" s="75">
        <f>IF(A24=0,0,'ПРЕГЛЕД ПРОЈЕКТНИХ ЗАЈМОВА'!A$4:A$4)</f>
        <v>0</v>
      </c>
      <c r="D24" s="75">
        <f>IF(A24=0,0,'ПРЕГЛЕД ПРОЈЕКТНИХ ЗАЈМОВА'!D$4:D$4)</f>
        <v>0</v>
      </c>
      <c r="E24" s="4">
        <f>IF(A24=0,0,+'ПРЕГЛЕД ПРОЈЕКТНИХ ЗАЈМОВА'!A$6:A$6)</f>
        <v>0</v>
      </c>
      <c r="F24" s="4">
        <f>IF($A24=0,0,+VLOOKUP($A24,'ПРЕГЛЕД ПРОЈЕКТНИХ ЗАЈМОВА'!$A$11:G$25,3,FALSE))</f>
        <v>0</v>
      </c>
      <c r="G24" s="4">
        <f>IF($A24=0,0,+VLOOKUP($A24,'ПРЕГЛЕД ПРОЈЕКТНИХ ЗАЈМОВА'!$A$11:H$25,4,FALSE))</f>
        <v>0</v>
      </c>
      <c r="H24" s="4">
        <f>IF($A24=0,0,+VLOOKUP($A24,'ПРЕГЛЕД ПРОЈЕКТНИХ ЗАЈМОВА'!$A$11:I$25,5,FALSE))</f>
        <v>0</v>
      </c>
      <c r="I24" s="4">
        <f>IF($A24=0,0,VLOOKUP($A24,'ПРЕГЛЕД ПРОЈЕКТНИХ ЗАЈМОВА'!$A$11:$L$25,6,FALSE))</f>
        <v>0</v>
      </c>
      <c r="J24" s="4">
        <f>IF($A24=0,0,VLOOKUP($A24,'ПРЕГЛЕД ПРОЈЕКТНИХ ЗАЈМОВА'!$A$11:$L$25,7,FALSE))</f>
        <v>0</v>
      </c>
      <c r="K24" s="4">
        <v>11</v>
      </c>
      <c r="L24" s="82" t="s">
        <v>815</v>
      </c>
      <c r="M24" s="74">
        <f>IF(A24=0,0,+VLOOKUP($A24,'ПРЕГЛЕД ПРОЈЕКТНИХ ЗАЈМОВА'!$A$11:$S$25,COLUMN('ПРЕГЛЕД ПРОЈЕКТНИХ ЗАЈМОВА'!L:L),FALSE))</f>
        <v>0</v>
      </c>
    </row>
    <row r="25" spans="1:13" x14ac:dyDescent="0.2">
      <c r="A25" s="4">
        <f t="shared" si="4"/>
        <v>0</v>
      </c>
      <c r="B25" s="4">
        <f t="shared" si="2"/>
        <v>0</v>
      </c>
      <c r="C25" s="75">
        <f>IF(A25=0,0,'ПРЕГЛЕД ПРОЈЕКТНИХ ЗАЈМОВА'!A$4:A$4)</f>
        <v>0</v>
      </c>
      <c r="D25" s="75">
        <f>IF(A25=0,0,'ПРЕГЛЕД ПРОЈЕКТНИХ ЗАЈМОВА'!D$4:D$4)</f>
        <v>0</v>
      </c>
      <c r="E25" s="4">
        <f>IF(A25=0,0,+'ПРЕГЛЕД ПРОЈЕКТНИХ ЗАЈМОВА'!A$6:A$6)</f>
        <v>0</v>
      </c>
      <c r="F25" s="4">
        <f>IF($A25=0,0,+VLOOKUP($A25,'ПРЕГЛЕД ПРОЈЕКТНИХ ЗАЈМОВА'!$A$11:G$25,3,FALSE))</f>
        <v>0</v>
      </c>
      <c r="G25" s="4">
        <f>IF($A25=0,0,+VLOOKUP($A25,'ПРЕГЛЕД ПРОЈЕКТНИХ ЗАЈМОВА'!$A$11:H$25,4,FALSE))</f>
        <v>0</v>
      </c>
      <c r="H25" s="4">
        <f>IF($A25=0,0,+VLOOKUP($A25,'ПРЕГЛЕД ПРОЈЕКТНИХ ЗАЈМОВА'!$A$11:I$25,5,FALSE))</f>
        <v>0</v>
      </c>
      <c r="I25" s="4">
        <f>IF($A25=0,0,VLOOKUP($A25,'ПРЕГЛЕД ПРОЈЕКТНИХ ЗАЈМОВА'!$A$11:$L$25,6,FALSE))</f>
        <v>0</v>
      </c>
      <c r="J25" s="4">
        <f>IF($A25=0,0,VLOOKUP($A25,'ПРЕГЛЕД ПРОЈЕКТНИХ ЗАЈМОВА'!$A$11:$L$25,7,FALSE))</f>
        <v>0</v>
      </c>
      <c r="K25" s="4">
        <v>1</v>
      </c>
      <c r="L25" s="82" t="s">
        <v>815</v>
      </c>
      <c r="M25" s="74">
        <f>IF(A25=0,0,+VLOOKUP($A25,'ПРЕГЛЕД ПРОЈЕКТНИХ ЗАЈМОВА'!$A$11:$S$25,COLUMN('ПРЕГЛЕД ПРОЈЕКТНИХ ЗАЈМОВА'!M:M),FALSE))</f>
        <v>0</v>
      </c>
    </row>
    <row r="26" spans="1:13" x14ac:dyDescent="0.2">
      <c r="A26" s="4">
        <f t="shared" si="4"/>
        <v>0</v>
      </c>
      <c r="B26" s="4">
        <f t="shared" si="2"/>
        <v>0</v>
      </c>
      <c r="C26" s="75">
        <f>IF(A26=0,0,'ПРЕГЛЕД ПРОЈЕКТНИХ ЗАЈМОВА'!A$4:A$4)</f>
        <v>0</v>
      </c>
      <c r="D26" s="75">
        <f>IF(A26=0,0,'ПРЕГЛЕД ПРОЈЕКТНИХ ЗАЈМОВА'!D$4:D$4)</f>
        <v>0</v>
      </c>
      <c r="E26" s="4">
        <f>IF(A26=0,0,+'ПРЕГЛЕД ПРОЈЕКТНИХ ЗАЈМОВА'!A$6:A$6)</f>
        <v>0</v>
      </c>
      <c r="F26" s="4">
        <f>IF($A26=0,0,+VLOOKUP($A26,'ПРЕГЛЕД ПРОЈЕКТНИХ ЗАЈМОВА'!$A$11:G$25,3,FALSE))</f>
        <v>0</v>
      </c>
      <c r="G26" s="4">
        <f>IF($A26=0,0,+VLOOKUP($A26,'ПРЕГЛЕД ПРОЈЕКТНИХ ЗАЈМОВА'!$A$11:H$25,4,FALSE))</f>
        <v>0</v>
      </c>
      <c r="H26" s="4">
        <f>IF($A26=0,0,+VLOOKUP($A26,'ПРЕГЛЕД ПРОЈЕКТНИХ ЗАЈМОВА'!$A$11:I$25,5,FALSE))</f>
        <v>0</v>
      </c>
      <c r="I26" s="4">
        <f>IF($A26=0,0,VLOOKUP($A26,'ПРЕГЛЕД ПРОЈЕКТНИХ ЗАЈМОВА'!$A$11:$L$25,6,FALSE))</f>
        <v>0</v>
      </c>
      <c r="J26" s="4">
        <f>IF($A26=0,0,VLOOKUP($A26,'ПРЕГЛЕД ПРОЈЕКТНИХ ЗАЈМОВА'!$A$11:$L$25,7,FALSE))</f>
        <v>0</v>
      </c>
      <c r="K26" s="4">
        <v>11</v>
      </c>
      <c r="L26" s="82">
        <v>2023</v>
      </c>
      <c r="M26" s="74">
        <f>IF(A26=0,0,+VLOOKUP($A26,'ПРЕГЛЕД ПРОЈЕКТНИХ ЗАЈМОВА'!$A$11:$S$25,COLUMN('ПРЕГЛЕД ПРОЈЕКТНИХ ЗАЈМОВА'!N:N),FALSE))</f>
        <v>0</v>
      </c>
    </row>
    <row r="27" spans="1:13" x14ac:dyDescent="0.2">
      <c r="A27" s="4">
        <f t="shared" si="4"/>
        <v>0</v>
      </c>
      <c r="B27" s="4">
        <f t="shared" si="2"/>
        <v>0</v>
      </c>
      <c r="C27" s="75">
        <f>IF(A27=0,0,'ПРЕГЛЕД ПРОЈЕКТНИХ ЗАЈМОВА'!A$4:A$4)</f>
        <v>0</v>
      </c>
      <c r="D27" s="75">
        <f>IF(A27=0,0,'ПРЕГЛЕД ПРОЈЕКТНИХ ЗАЈМОВА'!D$4:D$4)</f>
        <v>0</v>
      </c>
      <c r="E27" s="4">
        <f>IF(A27=0,0,+'ПРЕГЛЕД ПРОЈЕКТНИХ ЗАЈМОВА'!A$6:A$6)</f>
        <v>0</v>
      </c>
      <c r="F27" s="4">
        <f>IF($A27=0,0,+VLOOKUP($A27,'ПРЕГЛЕД ПРОЈЕКТНИХ ЗАЈМОВА'!$A$11:G$25,3,FALSE))</f>
        <v>0</v>
      </c>
      <c r="G27" s="4">
        <f>IF($A27=0,0,+VLOOKUP($A27,'ПРЕГЛЕД ПРОЈЕКТНИХ ЗАЈМОВА'!$A$11:H$25,4,FALSE))</f>
        <v>0</v>
      </c>
      <c r="H27" s="4">
        <f>IF($A27=0,0,+VLOOKUP($A27,'ПРЕГЛЕД ПРОЈЕКТНИХ ЗАЈМОВА'!$A$11:I$25,5,FALSE))</f>
        <v>0</v>
      </c>
      <c r="I27" s="4">
        <f>IF($A27=0,0,VLOOKUP($A27,'ПРЕГЛЕД ПРОЈЕКТНИХ ЗАЈМОВА'!$A$11:$L$25,6,FALSE))</f>
        <v>0</v>
      </c>
      <c r="J27" s="4">
        <f>IF($A27=0,0,VLOOKUP($A27,'ПРЕГЛЕД ПРОЈЕКТНИХ ЗАЈМОВА'!$A$11:$L$25,7,FALSE))</f>
        <v>0</v>
      </c>
      <c r="K27" s="4">
        <v>1</v>
      </c>
      <c r="L27" s="82">
        <v>2023</v>
      </c>
      <c r="M27" s="74">
        <f>IF(A27=0,0,+VLOOKUP($A27,'ПРЕГЛЕД ПРОЈЕКТНИХ ЗАЈМОВА'!$A$11:$S$25,COLUMN('ПРЕГЛЕД ПРОЈЕКТНИХ ЗАЈМОВА'!O:O),FALSE))</f>
        <v>0</v>
      </c>
    </row>
    <row r="28" spans="1:13" x14ac:dyDescent="0.2">
      <c r="A28" s="4">
        <f t="shared" si="4"/>
        <v>0</v>
      </c>
      <c r="B28" s="4">
        <f t="shared" si="2"/>
        <v>0</v>
      </c>
      <c r="C28" s="75">
        <f>IF(A28=0,0,'ПРЕГЛЕД ПРОЈЕКТНИХ ЗАЈМОВА'!A$4:A$4)</f>
        <v>0</v>
      </c>
      <c r="D28" s="75">
        <f>IF(A28=0,0,'ПРЕГЛЕД ПРОЈЕКТНИХ ЗАЈМОВА'!D$4:D$4)</f>
        <v>0</v>
      </c>
      <c r="E28" s="4">
        <f>IF(A28=0,0,+'ПРЕГЛЕД ПРОЈЕКТНИХ ЗАЈМОВА'!A$6:A$6)</f>
        <v>0</v>
      </c>
      <c r="F28" s="4">
        <f>IF($A28=0,0,+VLOOKUP($A28,'ПРЕГЛЕД ПРОЈЕКТНИХ ЗАЈМОВА'!$A$11:G$25,3,FALSE))</f>
        <v>0</v>
      </c>
      <c r="G28" s="4">
        <f>IF($A28=0,0,+VLOOKUP($A28,'ПРЕГЛЕД ПРОЈЕКТНИХ ЗАЈМОВА'!$A$11:H$25,4,FALSE))</f>
        <v>0</v>
      </c>
      <c r="H28" s="4">
        <f>IF($A28=0,0,+VLOOKUP($A28,'ПРЕГЛЕД ПРОЈЕКТНИХ ЗАЈМОВА'!$A$11:I$25,5,FALSE))</f>
        <v>0</v>
      </c>
      <c r="I28" s="4">
        <f>IF($A28=0,0,VLOOKUP($A28,'ПРЕГЛЕД ПРОЈЕКТНИХ ЗАЈМОВА'!$A$11:$L$25,6,FALSE))</f>
        <v>0</v>
      </c>
      <c r="J28" s="4">
        <f>IF($A28=0,0,VLOOKUP($A28,'ПРЕГЛЕД ПРОЈЕКТНИХ ЗАЈМОВА'!$A$11:$L$25,7,FALSE))</f>
        <v>0</v>
      </c>
      <c r="K28" s="4">
        <v>11</v>
      </c>
      <c r="L28" s="82">
        <v>2024</v>
      </c>
      <c r="M28" s="74">
        <f>IF(A28=0,0,+VLOOKUP($A28,'ПРЕГЛЕД ПРОЈЕКТНИХ ЗАЈМОВА'!$A$11:$S$25,COLUMN('ПРЕГЛЕД ПРОЈЕКТНИХ ЗАЈМОВА'!P:P),FALSE))</f>
        <v>0</v>
      </c>
    </row>
    <row r="29" spans="1:13" s="4" customFormat="1" x14ac:dyDescent="0.2">
      <c r="A29" s="4">
        <f t="shared" si="4"/>
        <v>0</v>
      </c>
      <c r="B29" s="4">
        <f t="shared" ref="B29" si="5">+IF(A29&gt;0,+B28+1,0)</f>
        <v>0</v>
      </c>
      <c r="C29" s="75">
        <f>IF(A29=0,0,'ПРЕГЛЕД ПРОЈЕКТНИХ ЗАЈМОВА'!A$4:A$4)</f>
        <v>0</v>
      </c>
      <c r="D29" s="75">
        <f>IF(A29=0,0,'ПРЕГЛЕД ПРОЈЕКТНИХ ЗАЈМОВА'!D$4:D$4)</f>
        <v>0</v>
      </c>
      <c r="E29" s="4">
        <f>IF(A29=0,0,+'ПРЕГЛЕД ПРОЈЕКТНИХ ЗАЈМОВА'!A$6:A$6)</f>
        <v>0</v>
      </c>
      <c r="F29" s="4">
        <f>IF($A29=0,0,+VLOOKUP($A29,'ПРЕГЛЕД ПРОЈЕКТНИХ ЗАЈМОВА'!$A$11:G$25,3,FALSE))</f>
        <v>0</v>
      </c>
      <c r="G29" s="4">
        <f>IF($A29=0,0,+VLOOKUP($A29,'ПРЕГЛЕД ПРОЈЕКТНИХ ЗАЈМОВА'!$A$11:H$25,4,FALSE))</f>
        <v>0</v>
      </c>
      <c r="H29" s="4">
        <f>IF($A29=0,0,+VLOOKUP($A29,'ПРЕГЛЕД ПРОЈЕКТНИХ ЗАЈМОВА'!$A$11:I$25,5,FALSE))</f>
        <v>0</v>
      </c>
      <c r="I29" s="4">
        <f>IF($A29=0,0,VLOOKUP($A29,'ПРЕГЛЕД ПРОЈЕКТНИХ ЗАЈМОВА'!$A$11:$L$25,6,FALSE))</f>
        <v>0</v>
      </c>
      <c r="J29" s="4">
        <f>IF($A29=0,0,VLOOKUP($A29,'ПРЕГЛЕД ПРОЈЕКТНИХ ЗАЈМОВА'!$A$11:$L$25,7,FALSE))</f>
        <v>0</v>
      </c>
      <c r="K29" s="4">
        <v>11</v>
      </c>
      <c r="L29" s="82">
        <v>2024</v>
      </c>
      <c r="M29" s="74">
        <f>IF(A29=0,0,+VLOOKUP($A29,'ПРЕГЛЕД ПРОЈЕКТНИХ ЗАЈМОВА'!$A$11:$S$25,COLUMN('ПРЕГЛЕД ПРОЈЕКТНИХ ЗАЈМОВА'!Q:Q),FALSE))</f>
        <v>0</v>
      </c>
    </row>
    <row r="30" spans="1:13" s="4" customFormat="1" x14ac:dyDescent="0.2">
      <c r="A30" s="4">
        <f t="shared" si="4"/>
        <v>0</v>
      </c>
      <c r="B30" s="4">
        <f>+IF(A30&gt;0,+B28+1,0)</f>
        <v>0</v>
      </c>
      <c r="C30" s="75">
        <f>IF(A30=0,0,'ПРЕГЛЕД ПРОЈЕКТНИХ ЗАЈМОВА'!A$4:A$4)</f>
        <v>0</v>
      </c>
      <c r="D30" s="75">
        <f>IF(A30=0,0,'ПРЕГЛЕД ПРОЈЕКТНИХ ЗАЈМОВА'!D$4:D$4)</f>
        <v>0</v>
      </c>
      <c r="E30" s="4">
        <f>IF(A30=0,0,+'ПРЕГЛЕД ПРОЈЕКТНИХ ЗАЈМОВА'!A$6:A$6)</f>
        <v>0</v>
      </c>
      <c r="F30" s="4">
        <f>IF($A30=0,0,+VLOOKUP($A30,'ПРЕГЛЕД ПРОЈЕКТНИХ ЗАЈМОВА'!$A$11:G$25,3,FALSE))</f>
        <v>0</v>
      </c>
      <c r="G30" s="4">
        <f>IF($A30=0,0,+VLOOKUP($A30,'ПРЕГЛЕД ПРОЈЕКТНИХ ЗАЈМОВА'!$A$11:H$25,4,FALSE))</f>
        <v>0</v>
      </c>
      <c r="H30" s="4">
        <f>IF($A30=0,0,+VLOOKUP($A30,'ПРЕГЛЕД ПРОЈЕКТНИХ ЗАЈМОВА'!$A$11:I$25,5,FALSE))</f>
        <v>0</v>
      </c>
      <c r="I30" s="4">
        <f>IF($A30=0,0,VLOOKUP($A30,'ПРЕГЛЕД ПРОЈЕКТНИХ ЗАЈМОВА'!$A$11:$L$25,6,FALSE))</f>
        <v>0</v>
      </c>
      <c r="J30" s="4">
        <f>IF($A30=0,0,VLOOKUP($A30,'ПРЕГЛЕД ПРОЈЕКТНИХ ЗАЈМОВА'!$A$11:$L$25,7,FALSE))</f>
        <v>0</v>
      </c>
      <c r="K30" s="4">
        <v>1</v>
      </c>
      <c r="L30" s="82">
        <v>2025</v>
      </c>
      <c r="M30" s="74">
        <f>IF(A30=0,0,+VLOOKUP($A30,'ПРЕГЛЕД ПРОЈЕКТНИХ ЗАЈМОВА'!$A$11:$S$25,COLUMN('ПРЕГЛЕД ПРОЈЕКТНИХ ЗАЈМОВА'!R:R),FALSE))</f>
        <v>0</v>
      </c>
    </row>
    <row r="31" spans="1:13" s="4" customFormat="1" x14ac:dyDescent="0.2">
      <c r="A31" s="4">
        <f t="shared" si="4"/>
        <v>0</v>
      </c>
      <c r="B31" s="4">
        <f t="shared" ref="B31:B93" si="6">+IF(A31&gt;0,+B30+1,0)</f>
        <v>0</v>
      </c>
      <c r="C31" s="75">
        <f>IF(A31=0,0,'ПРЕГЛЕД ПРОЈЕКТНИХ ЗАЈМОВА'!A$4:A$4)</f>
        <v>0</v>
      </c>
      <c r="D31" s="75">
        <f>IF(A31=0,0,'ПРЕГЛЕД ПРОЈЕКТНИХ ЗАЈМОВА'!D$4:D$4)</f>
        <v>0</v>
      </c>
      <c r="E31" s="4">
        <f>IF(A31=0,0,+'ПРЕГЛЕД ПРОЈЕКТНИХ ЗАЈМОВА'!A$6:A$6)</f>
        <v>0</v>
      </c>
      <c r="F31" s="4">
        <f>IF($A31=0,0,+VLOOKUP($A31,'ПРЕГЛЕД ПРОЈЕКТНИХ ЗАЈМОВА'!$A$11:G$25,3,FALSE))</f>
        <v>0</v>
      </c>
      <c r="G31" s="4">
        <f>IF($A31=0,0,+VLOOKUP($A31,'ПРЕГЛЕД ПРОЈЕКТНИХ ЗАЈМОВА'!$A$11:H$25,4,FALSE))</f>
        <v>0</v>
      </c>
      <c r="H31" s="4">
        <f>IF($A31=0,0,+VLOOKUP($A31,'ПРЕГЛЕД ПРОЈЕКТНИХ ЗАЈМОВА'!$A$11:I$25,5,FALSE))</f>
        <v>0</v>
      </c>
      <c r="I31" s="4">
        <f>IF($A31=0,0,VLOOKUP($A31,'ПРЕГЛЕД ПРОЈЕКТНИХ ЗАЈМОВА'!$A$11:$L$25,6,FALSE))</f>
        <v>0</v>
      </c>
      <c r="J31" s="4">
        <f>IF($A31=0,0,VLOOKUP($A31,'ПРЕГЛЕД ПРОЈЕКТНИХ ЗАЈМОВА'!$A$11:$L$25,7,FALSE))</f>
        <v>0</v>
      </c>
      <c r="K31" s="4">
        <v>11</v>
      </c>
      <c r="L31" s="82">
        <v>2025</v>
      </c>
      <c r="M31" s="74">
        <f>IF(A31=0,0,+VLOOKUP($A31,'ПРЕГЛЕД ПРОЈЕКТНИХ ЗАЈМОВА'!$A$11:$S$25,COLUMN('ПРЕГЛЕД ПРОЈЕКТНИХ ЗАЈМОВА'!S:S),FALSE))</f>
        <v>0</v>
      </c>
    </row>
    <row r="32" spans="1:13" s="4" customFormat="1" x14ac:dyDescent="0.2">
      <c r="A32" s="4">
        <f t="shared" si="4"/>
        <v>0</v>
      </c>
      <c r="B32" s="4">
        <f t="shared" si="6"/>
        <v>0</v>
      </c>
      <c r="C32" s="75">
        <f>IF(A32=0,0,'ПРЕГЛЕД ПРОЈЕКТНИХ ЗАЈМОВА'!A$4:A$4)</f>
        <v>0</v>
      </c>
      <c r="D32" s="75">
        <f>IF(A32=0,0,'ПРЕГЛЕД ПРОЈЕКТНИХ ЗАЈМОВА'!D$4:D$4)</f>
        <v>0</v>
      </c>
      <c r="E32" s="4">
        <f>IF(A32=0,0,+'ПРЕГЛЕД ПРОЈЕКТНИХ ЗАЈМОВА'!A$6:A$6)</f>
        <v>0</v>
      </c>
      <c r="F32" s="4">
        <f>IF($A32=0,0,+VLOOKUP($A32,'ПРЕГЛЕД ПРОЈЕКТНИХ ЗАЈМОВА'!$A$11:G$25,3,FALSE))</f>
        <v>0</v>
      </c>
      <c r="G32" s="4">
        <f>IF($A32=0,0,+VLOOKUP($A32,'ПРЕГЛЕД ПРОЈЕКТНИХ ЗАЈМОВА'!$A$11:H$25,4,FALSE))</f>
        <v>0</v>
      </c>
      <c r="H32" s="4">
        <f>IF($A32=0,0,+VLOOKUP($A32,'ПРЕГЛЕД ПРОЈЕКТНИХ ЗАЈМОВА'!$A$11:I$25,5,FALSE))</f>
        <v>0</v>
      </c>
      <c r="I32" s="4">
        <f>IF($A32=0,0,VLOOKUP($A32,'ПРЕГЛЕД ПРОЈЕКТНИХ ЗАЈМОВА'!$A$11:$L$25,6,FALSE))</f>
        <v>0</v>
      </c>
      <c r="J32" s="4">
        <f>IF($A32=0,0,VLOOKUP($A32,'ПРЕГЛЕД ПРОЈЕКТНИХ ЗАЈМОВА'!$A$11:$L$25,7,FALSE))</f>
        <v>0</v>
      </c>
      <c r="K32" s="4">
        <v>1</v>
      </c>
      <c r="L32" s="82" t="s">
        <v>812</v>
      </c>
      <c r="M32" s="74">
        <f>IF(A32=0,0,+VLOOKUP($A32,'ПРЕГЛЕД ПРОЈЕКТНИХ ЗАЈМОВА'!$A$11:$U$25,COLUMN('ПРЕГЛЕД ПРОЈЕКТНИХ ЗАЈМОВА'!T:T),FALSE))</f>
        <v>0</v>
      </c>
    </row>
    <row r="33" spans="1:13" s="4" customFormat="1" x14ac:dyDescent="0.2">
      <c r="A33" s="4">
        <f t="shared" si="4"/>
        <v>0</v>
      </c>
      <c r="B33" s="4">
        <f t="shared" si="6"/>
        <v>0</v>
      </c>
      <c r="C33" s="75">
        <f>IF(A33=0,0,'ПРЕГЛЕД ПРОЈЕКТНИХ ЗАЈМОВА'!A$4:A$4)</f>
        <v>0</v>
      </c>
      <c r="D33" s="75">
        <f>IF(A33=0,0,'ПРЕГЛЕД ПРОЈЕКТНИХ ЗАЈМОВА'!D$4:D$4)</f>
        <v>0</v>
      </c>
      <c r="E33" s="4">
        <f>IF(A33=0,0,+'ПРЕГЛЕД ПРОЈЕКТНИХ ЗАЈМОВА'!A$6:A$6)</f>
        <v>0</v>
      </c>
      <c r="F33" s="4">
        <f>IF($A33=0,0,+VLOOKUP($A33,'ПРЕГЛЕД ПРОЈЕКТНИХ ЗАЈМОВА'!$A$11:G$25,3,FALSE))</f>
        <v>0</v>
      </c>
      <c r="G33" s="4">
        <f>IF($A33=0,0,+VLOOKUP($A33,'ПРЕГЛЕД ПРОЈЕКТНИХ ЗАЈМОВА'!$A$11:H$25,4,FALSE))</f>
        <v>0</v>
      </c>
      <c r="H33" s="4">
        <f>IF($A33=0,0,+VLOOKUP($A33,'ПРЕГЛЕД ПРОЈЕКТНИХ ЗАЈМОВА'!$A$11:I$25,5,FALSE))</f>
        <v>0</v>
      </c>
      <c r="I33" s="4">
        <f>IF($A33=0,0,VLOOKUP($A33,'ПРЕГЛЕД ПРОЈЕКТНИХ ЗАЈМОВА'!$A$11:$L$25,6,FALSE))</f>
        <v>0</v>
      </c>
      <c r="J33" s="4">
        <f>IF($A33=0,0,VLOOKUP($A33,'ПРЕГЛЕД ПРОЈЕКТНИХ ЗАЈМОВА'!$A$11:$L$25,7,FALSE))</f>
        <v>0</v>
      </c>
      <c r="K33" s="4">
        <v>11</v>
      </c>
      <c r="L33" s="82" t="s">
        <v>812</v>
      </c>
      <c r="M33" s="74">
        <f>IF(A33=0,0,+VLOOKUP($A33,'ПРЕГЛЕД ПРОЈЕКТНИХ ЗАЈМОВА'!$A$11:$U$25,COLUMN('ПРЕГЛЕД ПРОЈЕКТНИХ ЗАЈМОВА'!U:U),FALSE))</f>
        <v>0</v>
      </c>
    </row>
    <row r="34" spans="1:13" s="4" customFormat="1" x14ac:dyDescent="0.2">
      <c r="A34" s="78">
        <f>IF(MAX(A$5:A29)+1&gt;A$1,0,A20+1)</f>
        <v>0</v>
      </c>
      <c r="B34" s="4">
        <f t="shared" si="6"/>
        <v>0</v>
      </c>
      <c r="C34" s="75">
        <f>IF(A34=0,0,'ПРЕГЛЕД ПРОЈЕКТНИХ ЗАЈМОВА'!A$4:A$4)</f>
        <v>0</v>
      </c>
      <c r="D34" s="75">
        <f>IF(A34=0,0,'ПРЕГЛЕД ПРОЈЕКТНИХ ЗАЈМОВА'!D$4:D$4)</f>
        <v>0</v>
      </c>
      <c r="E34" s="4">
        <f>IF(A34=0,0,+'ПРЕГЛЕД ПРОЈЕКТНИХ ЗАЈМОВА'!A$6:A$6)</f>
        <v>0</v>
      </c>
      <c r="F34" s="4">
        <f>IF($A34=0,0,+VLOOKUP($A34,'ПРЕГЛЕД ПРОЈЕКТНИХ ЗАЈМОВА'!$A$11:G$25,3,FALSE))</f>
        <v>0</v>
      </c>
      <c r="G34" s="4">
        <f>IF($A34=0,0,+VLOOKUP($A34,'ПРЕГЛЕД ПРОЈЕКТНИХ ЗАЈМОВА'!$A$11:H$25,4,FALSE))</f>
        <v>0</v>
      </c>
      <c r="H34" s="4">
        <f>IF($A34=0,0,+VLOOKUP($A34,'ПРЕГЛЕД ПРОЈЕКТНИХ ЗАЈМОВА'!$A$11:I$25,5,FALSE))</f>
        <v>0</v>
      </c>
      <c r="I34" s="4">
        <f>IF($A34=0,0,VLOOKUP($A34,'ПРЕГЛЕД ПРОЈЕКТНИХ ЗАЈМОВА'!$A$11:$L$25,6,FALSE))</f>
        <v>0</v>
      </c>
      <c r="J34" s="4">
        <f>IF($A34=0,0,VLOOKUP($A34,'ПРЕГЛЕД ПРОЈЕКТНИХ ЗАЈМОВА'!$A$11:$L$25,7,FALSE))</f>
        <v>0</v>
      </c>
      <c r="K34" s="4">
        <v>1</v>
      </c>
      <c r="L34" s="95" t="s">
        <v>654</v>
      </c>
      <c r="M34" s="74">
        <f>IF(A34=0,0,+VLOOKUP($A34,'ПРЕГЛЕД ПРОЈЕКТНИХ ЗАЈМОВА'!$A$11:$S$25,COLUMN('ПРЕГЛЕД ПРОЈЕКТНИХ ЗАЈМОВА'!H:H),FALSE))</f>
        <v>0</v>
      </c>
    </row>
    <row r="35" spans="1:13" s="4" customFormat="1" x14ac:dyDescent="0.2">
      <c r="A35" s="4">
        <f>+A34</f>
        <v>0</v>
      </c>
      <c r="B35" s="4">
        <f t="shared" si="6"/>
        <v>0</v>
      </c>
      <c r="C35" s="75">
        <f>IF(A35=0,0,'ПРЕГЛЕД ПРОЈЕКТНИХ ЗАЈМОВА'!A$4:A$4)</f>
        <v>0</v>
      </c>
      <c r="D35" s="75">
        <f>IF(A35=0,0,'ПРЕГЛЕД ПРОЈЕКТНИХ ЗАЈМОВА'!D$4:D$4)</f>
        <v>0</v>
      </c>
      <c r="E35" s="4">
        <f>IF(A35=0,0,+'ПРЕГЛЕД ПРОЈЕКТНИХ ЗАЈМОВА'!A$6:A$6)</f>
        <v>0</v>
      </c>
      <c r="F35" s="4">
        <f>IF($A35=0,0,+VLOOKUP($A35,'ПРЕГЛЕД ПРОЈЕКТНИХ ЗАЈМОВА'!$A$11:G$25,3,FALSE))</f>
        <v>0</v>
      </c>
      <c r="G35" s="4">
        <f>IF($A35=0,0,+VLOOKUP($A35,'ПРЕГЛЕД ПРОЈЕКТНИХ ЗАЈМОВА'!$A$11:H$25,4,FALSE))</f>
        <v>0</v>
      </c>
      <c r="H35" s="4">
        <f>IF($A35=0,0,+VLOOKUP($A35,'ПРЕГЛЕД ПРОЈЕКТНИХ ЗАЈМОВА'!$A$11:I$25,5,FALSE))</f>
        <v>0</v>
      </c>
      <c r="I35" s="4">
        <f>IF($A35=0,0,VLOOKUP($A35,'ПРЕГЛЕД ПРОЈЕКТНИХ ЗАЈМОВА'!$A$11:$L$25,6,FALSE))</f>
        <v>0</v>
      </c>
      <c r="J35" s="4">
        <f>IF($A35=0,0,VLOOKUP($A35,'ПРЕГЛЕД ПРОЈЕКТНИХ ЗАЈМОВА'!$A$11:$L$25,7,FALSE))</f>
        <v>0</v>
      </c>
      <c r="K35" s="4">
        <v>11</v>
      </c>
      <c r="L35" s="121" t="s">
        <v>805</v>
      </c>
      <c r="M35" s="74">
        <f>IF(A35=0,0,+VLOOKUP($A35,'ПРЕГЛЕД ПРОЈЕКТНИХ ЗАЈМОВА'!$A$11:$S$25,COLUMN('ПРЕГЛЕД ПРОЈЕКТНИХ ЗАЈМОВА'!I:I),FALSE))</f>
        <v>0</v>
      </c>
    </row>
    <row r="36" spans="1:13" s="4" customFormat="1" x14ac:dyDescent="0.2">
      <c r="A36" s="4">
        <f t="shared" ref="A36:A48" si="7">+A35</f>
        <v>0</v>
      </c>
      <c r="B36" s="4">
        <f t="shared" si="6"/>
        <v>0</v>
      </c>
      <c r="C36" s="75">
        <f>IF(A36=0,0,'ПРЕГЛЕД ПРОЈЕКТНИХ ЗАЈМОВА'!A$4:A$4)</f>
        <v>0</v>
      </c>
      <c r="D36" s="75">
        <f>IF(A36=0,0,'ПРЕГЛЕД ПРОЈЕКТНИХ ЗАЈМОВА'!D$4:D$4)</f>
        <v>0</v>
      </c>
      <c r="E36" s="4">
        <f>IF(A36=0,0,+'ПРЕГЛЕД ПРОЈЕКТНИХ ЗАЈМОВА'!A$6:A$6)</f>
        <v>0</v>
      </c>
      <c r="F36" s="4">
        <f>IF($A36=0,0,+VLOOKUP($A36,'ПРЕГЛЕД ПРОЈЕКТНИХ ЗАЈМОВА'!$A$11:G$25,3,FALSE))</f>
        <v>0</v>
      </c>
      <c r="G36" s="4">
        <f>IF($A36=0,0,+VLOOKUP($A36,'ПРЕГЛЕД ПРОЈЕКТНИХ ЗАЈМОВА'!$A$11:H$25,4,FALSE))</f>
        <v>0</v>
      </c>
      <c r="H36" s="4">
        <f>IF($A36=0,0,+VLOOKUP($A36,'ПРЕГЛЕД ПРОЈЕКТНИХ ЗАЈМОВА'!$A$11:I$25,5,FALSE))</f>
        <v>0</v>
      </c>
      <c r="I36" s="4">
        <f>IF($A36=0,0,VLOOKUP($A36,'ПРЕГЛЕД ПРОЈЕКТНИХ ЗАЈМОВА'!$A$11:$L$25,6,FALSE))</f>
        <v>0</v>
      </c>
      <c r="J36" s="4">
        <f>IF($A36=0,0,VLOOKUP($A36,'ПРЕГЛЕД ПРОЈЕКТНИХ ЗАЈМОВА'!$A$11:$L$25,7,FALSE))</f>
        <v>0</v>
      </c>
      <c r="K36" s="4">
        <v>1</v>
      </c>
      <c r="L36" s="82" t="s">
        <v>761</v>
      </c>
      <c r="M36" s="74">
        <f>IF(A36=0,0,+VLOOKUP($A36,'ПРЕГЛЕД ПРОЈЕКТНИХ ЗАЈМОВА'!$A$11:$S$25,_xlfn.SINGLE(COLUMN('ПРЕГЛЕД ПРОЈЕКТНИХ ЗАЈМОВА'!#REF!)),FALSE))</f>
        <v>0</v>
      </c>
    </row>
    <row r="37" spans="1:13" s="4" customFormat="1" x14ac:dyDescent="0.2">
      <c r="A37" s="4">
        <f>+A34</f>
        <v>0</v>
      </c>
      <c r="B37" s="4">
        <f t="shared" si="6"/>
        <v>0</v>
      </c>
      <c r="C37" s="75">
        <f>IF(A37=0,0,'ПРЕГЛЕД ПРОЈЕКТНИХ ЗАЈМОВА'!A$4:A$4)</f>
        <v>0</v>
      </c>
      <c r="D37" s="75">
        <f>IF(A37=0,0,'ПРЕГЛЕД ПРОЈЕКТНИХ ЗАЈМОВА'!D$4:D$4)</f>
        <v>0</v>
      </c>
      <c r="E37" s="4">
        <f>IF(A37=0,0,+'ПРЕГЛЕД ПРОЈЕКТНИХ ЗАЈМОВА'!A$6:A$6)</f>
        <v>0</v>
      </c>
      <c r="F37" s="4">
        <f>IF($A37=0,0,+VLOOKUP($A37,'ПРЕГЛЕД ПРОЈЕКТНИХ ЗАЈМОВА'!$A$11:G$25,3,FALSE))</f>
        <v>0</v>
      </c>
      <c r="G37" s="4">
        <f>IF($A37=0,0,+VLOOKUP($A37,'ПРЕГЛЕД ПРОЈЕКТНИХ ЗАЈМОВА'!$A$11:H$25,4,FALSE))</f>
        <v>0</v>
      </c>
      <c r="H37" s="4">
        <f>IF($A37=0,0,+VLOOKUP($A37,'ПРЕГЛЕД ПРОЈЕКТНИХ ЗАЈМОВА'!$A$11:I$25,5,FALSE))</f>
        <v>0</v>
      </c>
      <c r="I37" s="4">
        <f>IF($A37=0,0,VLOOKUP($A37,'ПРЕГЛЕД ПРОЈЕКТНИХ ЗАЈМОВА'!$A$11:$L$25,6,FALSE))</f>
        <v>0</v>
      </c>
      <c r="J37" s="4">
        <f>IF($A37=0,0,VLOOKUP($A37,'ПРЕГЛЕД ПРОЈЕКТНИХ ЗАЈМОВА'!$A$11:$L$25,7,FALSE))</f>
        <v>0</v>
      </c>
      <c r="K37" s="4">
        <v>11</v>
      </c>
      <c r="L37" s="82" t="s">
        <v>814</v>
      </c>
      <c r="M37" s="74">
        <f>IF(A37=0,0,+VLOOKUP($A37,'ПРЕГЛЕД ПРОЈЕКТНИХ ЗАЈМОВА'!$A$11:$S$25,COLUMN('ПРЕГЛЕД ПРОЈЕКТНИХ ЗАЈМОВА'!J:J),FALSE))</f>
        <v>0</v>
      </c>
    </row>
    <row r="38" spans="1:13" s="4" customFormat="1" x14ac:dyDescent="0.2">
      <c r="A38" s="4">
        <f t="shared" si="7"/>
        <v>0</v>
      </c>
      <c r="B38" s="4">
        <f t="shared" si="6"/>
        <v>0</v>
      </c>
      <c r="C38" s="75">
        <f>IF(A38=0,0,'ПРЕГЛЕД ПРОЈЕКТНИХ ЗАЈМОВА'!A$4:A$4)</f>
        <v>0</v>
      </c>
      <c r="D38" s="75">
        <f>IF(A38=0,0,'ПРЕГЛЕД ПРОЈЕКТНИХ ЗАЈМОВА'!D$4:D$4)</f>
        <v>0</v>
      </c>
      <c r="E38" s="4">
        <f>IF(A38=0,0,+'ПРЕГЛЕД ПРОЈЕКТНИХ ЗАЈМОВА'!A$6:A$6)</f>
        <v>0</v>
      </c>
      <c r="F38" s="4">
        <f>IF($A38=0,0,+VLOOKUP($A38,'ПРЕГЛЕД ПРОЈЕКТНИХ ЗАЈМОВА'!$A$11:G$25,3,FALSE))</f>
        <v>0</v>
      </c>
      <c r="G38" s="4">
        <f>IF($A38=0,0,+VLOOKUP($A38,'ПРЕГЛЕД ПРОЈЕКТНИХ ЗАЈМОВА'!$A$11:H$25,4,FALSE))</f>
        <v>0</v>
      </c>
      <c r="H38" s="4">
        <f>IF($A38=0,0,+VLOOKUP($A38,'ПРЕГЛЕД ПРОЈЕКТНИХ ЗАЈМОВА'!$A$11:I$25,5,FALSE))</f>
        <v>0</v>
      </c>
      <c r="I38" s="4">
        <f>IF($A38=0,0,VLOOKUP($A38,'ПРЕГЛЕД ПРОЈЕКТНИХ ЗАЈМОВА'!$A$11:$L$25,6,FALSE))</f>
        <v>0</v>
      </c>
      <c r="J38" s="4">
        <f>IF($A38=0,0,VLOOKUP($A38,'ПРЕГЛЕД ПРОЈЕКТНИХ ЗАЈМОВА'!$A$11:$L$25,7,FALSE))</f>
        <v>0</v>
      </c>
      <c r="K38" s="4">
        <v>1</v>
      </c>
      <c r="L38" s="82" t="s">
        <v>814</v>
      </c>
      <c r="M38" s="74">
        <f>IF(A38=0,0,+VLOOKUP($A38,'ПРЕГЛЕД ПРОЈЕКТНИХ ЗАЈМОВА'!$A$11:$S$25,COLUMN('ПРЕГЛЕД ПРОЈЕКТНИХ ЗАЈМОВА'!K:K),FALSE))</f>
        <v>0</v>
      </c>
    </row>
    <row r="39" spans="1:13" s="4" customFormat="1" x14ac:dyDescent="0.2">
      <c r="A39" s="4">
        <f>+A36</f>
        <v>0</v>
      </c>
      <c r="B39" s="4">
        <f t="shared" si="6"/>
        <v>0</v>
      </c>
      <c r="C39" s="75">
        <f>IF(A39=0,0,'ПРЕГЛЕД ПРОЈЕКТНИХ ЗАЈМОВА'!A$4:A$4)</f>
        <v>0</v>
      </c>
      <c r="D39" s="75">
        <f>IF(A39=0,0,'ПРЕГЛЕД ПРОЈЕКТНИХ ЗАЈМОВА'!D$4:D$4)</f>
        <v>0</v>
      </c>
      <c r="E39" s="4">
        <f>IF(A39=0,0,+'ПРЕГЛЕД ПРОЈЕКТНИХ ЗАЈМОВА'!A$6:A$6)</f>
        <v>0</v>
      </c>
      <c r="F39" s="4">
        <f>IF($A39=0,0,+VLOOKUP($A39,'ПРЕГЛЕД ПРОЈЕКТНИХ ЗАЈМОВА'!$A$11:G$25,3,FALSE))</f>
        <v>0</v>
      </c>
      <c r="G39" s="4">
        <f>IF($A39=0,0,+VLOOKUP($A39,'ПРЕГЛЕД ПРОЈЕКТНИХ ЗАЈМОВА'!$A$11:H$25,4,FALSE))</f>
        <v>0</v>
      </c>
      <c r="H39" s="4">
        <f>IF($A39=0,0,+VLOOKUP($A39,'ПРЕГЛЕД ПРОЈЕКТНИХ ЗАЈМОВА'!$A$11:I$25,5,FALSE))</f>
        <v>0</v>
      </c>
      <c r="I39" s="4">
        <f>IF($A39=0,0,VLOOKUP($A39,'ПРЕГЛЕД ПРОЈЕКТНИХ ЗАЈМОВА'!$A$11:$L$25,6,FALSE))</f>
        <v>0</v>
      </c>
      <c r="J39" s="4">
        <f>IF($A39=0,0,VLOOKUP($A39,'ПРЕГЛЕД ПРОЈЕКТНИХ ЗАЈМОВА'!$A$11:$L$25,7,FALSE))</f>
        <v>0</v>
      </c>
      <c r="K39" s="4">
        <v>11</v>
      </c>
      <c r="L39" s="82" t="s">
        <v>815</v>
      </c>
      <c r="M39" s="74">
        <f>IF(A39=0,0,+VLOOKUP($A39,'ПРЕГЛЕД ПРОЈЕКТНИХ ЗАЈМОВА'!$A$11:$S$25,COLUMN('ПРЕГЛЕД ПРОЈЕКТНИХ ЗАЈМОВА'!L:L),FALSE))</f>
        <v>0</v>
      </c>
    </row>
    <row r="40" spans="1:13" s="4" customFormat="1" x14ac:dyDescent="0.2">
      <c r="A40" s="4">
        <f t="shared" si="7"/>
        <v>0</v>
      </c>
      <c r="B40" s="4">
        <f t="shared" si="6"/>
        <v>0</v>
      </c>
      <c r="C40" s="75">
        <f>IF(A40=0,0,'ПРЕГЛЕД ПРОЈЕКТНИХ ЗАЈМОВА'!A$4:A$4)</f>
        <v>0</v>
      </c>
      <c r="D40" s="75">
        <f>IF(A40=0,0,'ПРЕГЛЕД ПРОЈЕКТНИХ ЗАЈМОВА'!D$4:D$4)</f>
        <v>0</v>
      </c>
      <c r="E40" s="4">
        <f>IF(A40=0,0,+'ПРЕГЛЕД ПРОЈЕКТНИХ ЗАЈМОВА'!A$6:A$6)</f>
        <v>0</v>
      </c>
      <c r="F40" s="4">
        <f>IF($A40=0,0,+VLOOKUP($A40,'ПРЕГЛЕД ПРОЈЕКТНИХ ЗАЈМОВА'!$A$11:G$25,3,FALSE))</f>
        <v>0</v>
      </c>
      <c r="G40" s="4">
        <f>IF($A40=0,0,+VLOOKUP($A40,'ПРЕГЛЕД ПРОЈЕКТНИХ ЗАЈМОВА'!$A$11:H$25,4,FALSE))</f>
        <v>0</v>
      </c>
      <c r="H40" s="4">
        <f>IF($A40=0,0,+VLOOKUP($A40,'ПРЕГЛЕД ПРОЈЕКТНИХ ЗАЈМОВА'!$A$11:I$25,5,FALSE))</f>
        <v>0</v>
      </c>
      <c r="I40" s="4">
        <f>IF($A40=0,0,VLOOKUP($A40,'ПРЕГЛЕД ПРОЈЕКТНИХ ЗАЈМОВА'!$A$11:$L$25,6,FALSE))</f>
        <v>0</v>
      </c>
      <c r="J40" s="4">
        <f>IF($A40=0,0,VLOOKUP($A40,'ПРЕГЛЕД ПРОЈЕКТНИХ ЗАЈМОВА'!$A$11:$L$25,7,FALSE))</f>
        <v>0</v>
      </c>
      <c r="K40" s="4">
        <v>1</v>
      </c>
      <c r="L40" s="82" t="s">
        <v>815</v>
      </c>
      <c r="M40" s="74">
        <f>IF(A40=0,0,+VLOOKUP($A40,'ПРЕГЛЕД ПРОЈЕКТНИХ ЗАЈМОВА'!$A$11:$S$25,COLUMN('ПРЕГЛЕД ПРОЈЕКТНИХ ЗАЈМОВА'!M:M),FALSE))</f>
        <v>0</v>
      </c>
    </row>
    <row r="41" spans="1:13" s="4" customFormat="1" x14ac:dyDescent="0.2">
      <c r="A41" s="4">
        <f t="shared" si="7"/>
        <v>0</v>
      </c>
      <c r="B41" s="4">
        <f t="shared" si="6"/>
        <v>0</v>
      </c>
      <c r="C41" s="75">
        <f>IF(A41=0,0,'ПРЕГЛЕД ПРОЈЕКТНИХ ЗАЈМОВА'!A$4:A$4)</f>
        <v>0</v>
      </c>
      <c r="D41" s="75">
        <f>IF(A41=0,0,'ПРЕГЛЕД ПРОЈЕКТНИХ ЗАЈМОВА'!D$4:D$4)</f>
        <v>0</v>
      </c>
      <c r="E41" s="4">
        <f>IF(A41=0,0,+'ПРЕГЛЕД ПРОЈЕКТНИХ ЗАЈМОВА'!A$6:A$6)</f>
        <v>0</v>
      </c>
      <c r="F41" s="4">
        <f>IF($A41=0,0,+VLOOKUP($A41,'ПРЕГЛЕД ПРОЈЕКТНИХ ЗАЈМОВА'!$A$11:G$25,3,FALSE))</f>
        <v>0</v>
      </c>
      <c r="G41" s="4">
        <f>IF($A41=0,0,+VLOOKUP($A41,'ПРЕГЛЕД ПРОЈЕКТНИХ ЗАЈМОВА'!$A$11:H$25,4,FALSE))</f>
        <v>0</v>
      </c>
      <c r="H41" s="4">
        <f>IF($A41=0,0,+VLOOKUP($A41,'ПРЕГЛЕД ПРОЈЕКТНИХ ЗАЈМОВА'!$A$11:I$25,5,FALSE))</f>
        <v>0</v>
      </c>
      <c r="I41" s="4">
        <f>IF($A41=0,0,VLOOKUP($A41,'ПРЕГЛЕД ПРОЈЕКТНИХ ЗАЈМОВА'!$A$11:$L$25,6,FALSE))</f>
        <v>0</v>
      </c>
      <c r="J41" s="4">
        <f>IF($A41=0,0,VLOOKUP($A41,'ПРЕГЛЕД ПРОЈЕКТНИХ ЗАЈМОВА'!$A$11:$L$25,7,FALSE))</f>
        <v>0</v>
      </c>
      <c r="K41" s="4">
        <v>11</v>
      </c>
      <c r="L41" s="82">
        <v>2023</v>
      </c>
      <c r="M41" s="74">
        <f>IF(A41=0,0,+VLOOKUP($A41,'ПРЕГЛЕД ПРОЈЕКТНИХ ЗАЈМОВА'!$A$11:$S$25,COLUMN('ПРЕГЛЕД ПРОЈЕКТНИХ ЗАЈМОВА'!N:N),FALSE))</f>
        <v>0</v>
      </c>
    </row>
    <row r="42" spans="1:13" s="4" customFormat="1" x14ac:dyDescent="0.2">
      <c r="A42" s="4">
        <f t="shared" si="7"/>
        <v>0</v>
      </c>
      <c r="B42" s="4">
        <f t="shared" si="6"/>
        <v>0</v>
      </c>
      <c r="C42" s="75">
        <f>IF(A42=0,0,'ПРЕГЛЕД ПРОЈЕКТНИХ ЗАЈМОВА'!A$4:A$4)</f>
        <v>0</v>
      </c>
      <c r="D42" s="75">
        <f>IF(A42=0,0,'ПРЕГЛЕД ПРОЈЕКТНИХ ЗАЈМОВА'!D$4:D$4)</f>
        <v>0</v>
      </c>
      <c r="E42" s="4">
        <f>IF(A42=0,0,+'ПРЕГЛЕД ПРОЈЕКТНИХ ЗАЈМОВА'!A$6:A$6)</f>
        <v>0</v>
      </c>
      <c r="F42" s="4">
        <f>IF($A42=0,0,+VLOOKUP($A42,'ПРЕГЛЕД ПРОЈЕКТНИХ ЗАЈМОВА'!$A$11:G$25,3,FALSE))</f>
        <v>0</v>
      </c>
      <c r="G42" s="4">
        <f>IF($A42=0,0,+VLOOKUP($A42,'ПРЕГЛЕД ПРОЈЕКТНИХ ЗАЈМОВА'!$A$11:H$25,4,FALSE))</f>
        <v>0</v>
      </c>
      <c r="H42" s="4">
        <f>IF($A42=0,0,+VLOOKUP($A42,'ПРЕГЛЕД ПРОЈЕКТНИХ ЗАЈМОВА'!$A$11:I$25,5,FALSE))</f>
        <v>0</v>
      </c>
      <c r="I42" s="4">
        <f>IF($A42=0,0,VLOOKUP($A42,'ПРЕГЛЕД ПРОЈЕКТНИХ ЗАЈМОВА'!$A$11:$L$25,6,FALSE))</f>
        <v>0</v>
      </c>
      <c r="J42" s="4">
        <f>IF($A42=0,0,VLOOKUP($A42,'ПРЕГЛЕД ПРОЈЕКТНИХ ЗАЈМОВА'!$A$11:$L$25,7,FALSE))</f>
        <v>0</v>
      </c>
      <c r="K42" s="4">
        <v>1</v>
      </c>
      <c r="L42" s="82">
        <v>2023</v>
      </c>
      <c r="M42" s="74">
        <f>IF(A42=0,0,+VLOOKUP($A42,'ПРЕГЛЕД ПРОЈЕКТНИХ ЗАЈМОВА'!$A$11:$S$25,COLUMN('ПРЕГЛЕД ПРОЈЕКТНИХ ЗАЈМОВА'!O:O),FALSE))</f>
        <v>0</v>
      </c>
    </row>
    <row r="43" spans="1:13" s="4" customFormat="1" x14ac:dyDescent="0.2">
      <c r="A43" s="4">
        <f t="shared" si="7"/>
        <v>0</v>
      </c>
      <c r="B43" s="4">
        <f t="shared" si="6"/>
        <v>0</v>
      </c>
      <c r="C43" s="75">
        <f>IF(A43=0,0,'ПРЕГЛЕД ПРОЈЕКТНИХ ЗАЈМОВА'!A$4:A$4)</f>
        <v>0</v>
      </c>
      <c r="D43" s="75">
        <f>IF(A43=0,0,'ПРЕГЛЕД ПРОЈЕКТНИХ ЗАЈМОВА'!D$4:D$4)</f>
        <v>0</v>
      </c>
      <c r="E43" s="4">
        <f>IF(A43=0,0,+'ПРЕГЛЕД ПРОЈЕКТНИХ ЗАЈМОВА'!A$6:A$6)</f>
        <v>0</v>
      </c>
      <c r="F43" s="4">
        <f>IF($A43=0,0,+VLOOKUP($A43,'ПРЕГЛЕД ПРОЈЕКТНИХ ЗАЈМОВА'!$A$11:G$25,3,FALSE))</f>
        <v>0</v>
      </c>
      <c r="G43" s="4">
        <f>IF($A43=0,0,+VLOOKUP($A43,'ПРЕГЛЕД ПРОЈЕКТНИХ ЗАЈМОВА'!$A$11:H$25,4,FALSE))</f>
        <v>0</v>
      </c>
      <c r="H43" s="4">
        <f>IF($A43=0,0,+VLOOKUP($A43,'ПРЕГЛЕД ПРОЈЕКТНИХ ЗАЈМОВА'!$A$11:I$25,5,FALSE))</f>
        <v>0</v>
      </c>
      <c r="I43" s="4">
        <f>IF($A43=0,0,VLOOKUP($A43,'ПРЕГЛЕД ПРОЈЕКТНИХ ЗАЈМОВА'!$A$11:$L$25,6,FALSE))</f>
        <v>0</v>
      </c>
      <c r="J43" s="4">
        <f>IF($A43=0,0,VLOOKUP($A43,'ПРЕГЛЕД ПРОЈЕКТНИХ ЗАЈМОВА'!$A$11:$L$25,7,FALSE))</f>
        <v>0</v>
      </c>
      <c r="K43" s="4">
        <v>11</v>
      </c>
      <c r="L43" s="82">
        <v>2024</v>
      </c>
      <c r="M43" s="74">
        <f>IF(A43=0,0,+VLOOKUP($A43,'ПРЕГЛЕД ПРОЈЕКТНИХ ЗАЈМОВА'!$A$11:$S$25,COLUMN('ПРЕГЛЕД ПРОЈЕКТНИХ ЗАЈМОВА'!P:P),FALSE))</f>
        <v>0</v>
      </c>
    </row>
    <row r="44" spans="1:13" s="4" customFormat="1" x14ac:dyDescent="0.2">
      <c r="A44" s="4">
        <f t="shared" si="7"/>
        <v>0</v>
      </c>
      <c r="B44" s="4">
        <f t="shared" si="6"/>
        <v>0</v>
      </c>
      <c r="C44" s="75">
        <f>IF(A44=0,0,'ПРЕГЛЕД ПРОЈЕКТНИХ ЗАЈМОВА'!A$4:A$4)</f>
        <v>0</v>
      </c>
      <c r="D44" s="75">
        <f>IF(A44=0,0,'ПРЕГЛЕД ПРОЈЕКТНИХ ЗАЈМОВА'!D$4:D$4)</f>
        <v>0</v>
      </c>
      <c r="E44" s="4">
        <f>IF(A44=0,0,+'ПРЕГЛЕД ПРОЈЕКТНИХ ЗАЈМОВА'!A$6:A$6)</f>
        <v>0</v>
      </c>
      <c r="F44" s="4">
        <f>IF($A44=0,0,+VLOOKUP($A44,'ПРЕГЛЕД ПРОЈЕКТНИХ ЗАЈМОВА'!$A$11:G$25,3,FALSE))</f>
        <v>0</v>
      </c>
      <c r="G44" s="4">
        <f>IF($A44=0,0,+VLOOKUP($A44,'ПРЕГЛЕД ПРОЈЕКТНИХ ЗАЈМОВА'!$A$11:H$25,4,FALSE))</f>
        <v>0</v>
      </c>
      <c r="H44" s="4">
        <f>IF($A44=0,0,+VLOOKUP($A44,'ПРЕГЛЕД ПРОЈЕКТНИХ ЗАЈМОВА'!$A$11:I$25,5,FALSE))</f>
        <v>0</v>
      </c>
      <c r="I44" s="4">
        <f>IF($A44=0,0,VLOOKUP($A44,'ПРЕГЛЕД ПРОЈЕКТНИХ ЗАЈМОВА'!$A$11:$L$25,6,FALSE))</f>
        <v>0</v>
      </c>
      <c r="J44" s="4">
        <f>IF($A44=0,0,VLOOKUP($A44,'ПРЕГЛЕД ПРОЈЕКТНИХ ЗАЈМОВА'!$A$11:$L$25,7,FALSE))</f>
        <v>0</v>
      </c>
      <c r="K44" s="4">
        <v>1</v>
      </c>
      <c r="L44" s="82">
        <v>2024</v>
      </c>
      <c r="M44" s="74">
        <f>IF(A44=0,0,+VLOOKUP($A44,'ПРЕГЛЕД ПРОЈЕКТНИХ ЗАЈМОВА'!$A$11:$S$25,COLUMN('ПРЕГЛЕД ПРОЈЕКТНИХ ЗАЈМОВА'!Q:Q),FALSE))</f>
        <v>0</v>
      </c>
    </row>
    <row r="45" spans="1:13" s="4" customFormat="1" x14ac:dyDescent="0.2">
      <c r="A45" s="4">
        <f t="shared" si="7"/>
        <v>0</v>
      </c>
      <c r="B45" s="4">
        <f t="shared" si="6"/>
        <v>0</v>
      </c>
      <c r="C45" s="75">
        <f>IF(A45=0,0,'ПРЕГЛЕД ПРОЈЕКТНИХ ЗАЈМОВА'!A$4:A$4)</f>
        <v>0</v>
      </c>
      <c r="D45" s="75">
        <f>IF(A45=0,0,'ПРЕГЛЕД ПРОЈЕКТНИХ ЗАЈМОВА'!D$4:D$4)</f>
        <v>0</v>
      </c>
      <c r="E45" s="4">
        <f>IF(A45=0,0,+'ПРЕГЛЕД ПРОЈЕКТНИХ ЗАЈМОВА'!A$6:A$6)</f>
        <v>0</v>
      </c>
      <c r="F45" s="4">
        <f>IF($A45=0,0,+VLOOKUP($A45,'ПРЕГЛЕД ПРОЈЕКТНИХ ЗАЈМОВА'!$A$11:G$25,3,FALSE))</f>
        <v>0</v>
      </c>
      <c r="G45" s="4">
        <f>IF($A45=0,0,+VLOOKUP($A45,'ПРЕГЛЕД ПРОЈЕКТНИХ ЗАЈМОВА'!$A$11:H$25,4,FALSE))</f>
        <v>0</v>
      </c>
      <c r="H45" s="4">
        <f>IF($A45=0,0,+VLOOKUP($A45,'ПРЕГЛЕД ПРОЈЕКТНИХ ЗАЈМОВА'!$A$11:I$25,5,FALSE))</f>
        <v>0</v>
      </c>
      <c r="I45" s="4">
        <f>IF($A45=0,0,VLOOKUP($A45,'ПРЕГЛЕД ПРОЈЕКТНИХ ЗАЈМОВА'!$A$11:$L$25,6,FALSE))</f>
        <v>0</v>
      </c>
      <c r="J45" s="4">
        <f>IF($A45=0,0,VLOOKUP($A45,'ПРЕГЛЕД ПРОЈЕКТНИХ ЗАЈМОВА'!$A$11:$L$25,7,FALSE))</f>
        <v>0</v>
      </c>
      <c r="K45" s="4">
        <v>11</v>
      </c>
      <c r="L45" s="82">
        <v>2025</v>
      </c>
      <c r="M45" s="74">
        <f>IF(A45=0,0,+VLOOKUP($A45,'ПРЕГЛЕД ПРОЈЕКТНИХ ЗАЈМОВА'!$A$11:$S$25,COLUMN('ПРЕГЛЕД ПРОЈЕКТНИХ ЗАЈМОВА'!R:R),FALSE))</f>
        <v>0</v>
      </c>
    </row>
    <row r="46" spans="1:13" s="4" customFormat="1" x14ac:dyDescent="0.2">
      <c r="A46" s="4">
        <f t="shared" si="7"/>
        <v>0</v>
      </c>
      <c r="B46" s="4">
        <f t="shared" si="6"/>
        <v>0</v>
      </c>
      <c r="C46" s="75">
        <f>IF(A46=0,0,'ПРЕГЛЕД ПРОЈЕКТНИХ ЗАЈМОВА'!A$4:A$4)</f>
        <v>0</v>
      </c>
      <c r="D46" s="75">
        <f>IF(A46=0,0,'ПРЕГЛЕД ПРОЈЕКТНИХ ЗАЈМОВА'!D$4:D$4)</f>
        <v>0</v>
      </c>
      <c r="E46" s="4">
        <f>IF(A46=0,0,+'ПРЕГЛЕД ПРОЈЕКТНИХ ЗАЈМОВА'!A$6:A$6)</f>
        <v>0</v>
      </c>
      <c r="F46" s="4">
        <f>IF($A46=0,0,+VLOOKUP($A46,'ПРЕГЛЕД ПРОЈЕКТНИХ ЗАЈМОВА'!$A$11:G$25,3,FALSE))</f>
        <v>0</v>
      </c>
      <c r="G46" s="4">
        <f>IF($A46=0,0,+VLOOKUP($A46,'ПРЕГЛЕД ПРОЈЕКТНИХ ЗАЈМОВА'!$A$11:H$25,4,FALSE))</f>
        <v>0</v>
      </c>
      <c r="H46" s="4">
        <f>IF($A46=0,0,+VLOOKUP($A46,'ПРЕГЛЕД ПРОЈЕКТНИХ ЗАЈМОВА'!$A$11:I$25,5,FALSE))</f>
        <v>0</v>
      </c>
      <c r="I46" s="4">
        <f>IF($A46=0,0,VLOOKUP($A46,'ПРЕГЛЕД ПРОЈЕКТНИХ ЗАЈМОВА'!$A$11:$L$25,6,FALSE))</f>
        <v>0</v>
      </c>
      <c r="J46" s="4">
        <f>IF($A46=0,0,VLOOKUP($A46,'ПРЕГЛЕД ПРОЈЕКТНИХ ЗАЈМОВА'!$A$11:$L$25,7,FALSE))</f>
        <v>0</v>
      </c>
      <c r="K46" s="4">
        <v>1</v>
      </c>
      <c r="L46" s="82">
        <v>2025</v>
      </c>
      <c r="M46" s="74">
        <f>IF(A46=0,0,+VLOOKUP($A46,'ПРЕГЛЕД ПРОЈЕКТНИХ ЗАЈМОВА'!$A$11:$S$25,COLUMN('ПРЕГЛЕД ПРОЈЕКТНИХ ЗАЈМОВА'!S:S),FALSE))</f>
        <v>0</v>
      </c>
    </row>
    <row r="47" spans="1:13" s="4" customFormat="1" x14ac:dyDescent="0.2">
      <c r="A47" s="4">
        <f t="shared" si="7"/>
        <v>0</v>
      </c>
      <c r="B47" s="4">
        <f t="shared" si="6"/>
        <v>0</v>
      </c>
      <c r="C47" s="75">
        <f>IF(A47=0,0,'ПРЕГЛЕД ПРОЈЕКТНИХ ЗАЈМОВА'!A$4:A$4)</f>
        <v>0</v>
      </c>
      <c r="D47" s="75">
        <f>IF(A47=0,0,'ПРЕГЛЕД ПРОЈЕКТНИХ ЗАЈМОВА'!D$4:D$4)</f>
        <v>0</v>
      </c>
      <c r="E47" s="4">
        <f>IF(A47=0,0,+'ПРЕГЛЕД ПРОЈЕКТНИХ ЗАЈМОВА'!A$6:A$6)</f>
        <v>0</v>
      </c>
      <c r="F47" s="4">
        <f>IF($A47=0,0,+VLOOKUP($A47,'ПРЕГЛЕД ПРОЈЕКТНИХ ЗАЈМОВА'!$A$11:G$25,3,FALSE))</f>
        <v>0</v>
      </c>
      <c r="G47" s="4">
        <f>IF($A47=0,0,+VLOOKUP($A47,'ПРЕГЛЕД ПРОЈЕКТНИХ ЗАЈМОВА'!$A$11:H$25,4,FALSE))</f>
        <v>0</v>
      </c>
      <c r="H47" s="4">
        <f>IF($A47=0,0,+VLOOKUP($A47,'ПРЕГЛЕД ПРОЈЕКТНИХ ЗАЈМОВА'!$A$11:I$25,5,FALSE))</f>
        <v>0</v>
      </c>
      <c r="I47" s="4">
        <f>IF($A47=0,0,VLOOKUP($A47,'ПРЕГЛЕД ПРОЈЕКТНИХ ЗАЈМОВА'!$A$11:$L$25,6,FALSE))</f>
        <v>0</v>
      </c>
      <c r="J47" s="4">
        <f>IF($A47=0,0,VLOOKUP($A47,'ПРЕГЛЕД ПРОЈЕКТНИХ ЗАЈМОВА'!$A$11:$L$25,7,FALSE))</f>
        <v>0</v>
      </c>
      <c r="K47" s="4">
        <v>11</v>
      </c>
      <c r="L47" s="82" t="s">
        <v>812</v>
      </c>
      <c r="M47" s="74">
        <f>IF(A47=0,0,+VLOOKUP($A47,'ПРЕГЛЕД ПРОЈЕКТНИХ ЗАЈМОВА'!$A$11:$U$25,COLUMN('ПРЕГЛЕД ПРОЈЕКТНИХ ЗАЈМОВА'!T:T),FALSE))</f>
        <v>0</v>
      </c>
    </row>
    <row r="48" spans="1:13" s="4" customFormat="1" x14ac:dyDescent="0.2">
      <c r="A48" s="4">
        <f t="shared" si="7"/>
        <v>0</v>
      </c>
      <c r="B48" s="4">
        <f t="shared" si="6"/>
        <v>0</v>
      </c>
      <c r="C48" s="75">
        <f>IF(A48=0,0,'ПРЕГЛЕД ПРОЈЕКТНИХ ЗАЈМОВА'!A$4:A$4)</f>
        <v>0</v>
      </c>
      <c r="D48" s="75">
        <f>IF(A48=0,0,'ПРЕГЛЕД ПРОЈЕКТНИХ ЗАЈМОВА'!D$4:D$4)</f>
        <v>0</v>
      </c>
      <c r="E48" s="4">
        <f>IF(A48=0,0,+'ПРЕГЛЕД ПРОЈЕКТНИХ ЗАЈМОВА'!A$6:A$6)</f>
        <v>0</v>
      </c>
      <c r="F48" s="4">
        <f>IF($A48=0,0,+VLOOKUP($A48,'ПРЕГЛЕД ПРОЈЕКТНИХ ЗАЈМОВА'!$A$11:G$25,3,FALSE))</f>
        <v>0</v>
      </c>
      <c r="G48" s="4">
        <f>IF($A48=0,0,+VLOOKUP($A48,'ПРЕГЛЕД ПРОЈЕКТНИХ ЗАЈМОВА'!$A$11:H$25,4,FALSE))</f>
        <v>0</v>
      </c>
      <c r="H48" s="4">
        <f>IF($A48=0,0,+VLOOKUP($A48,'ПРЕГЛЕД ПРОЈЕКТНИХ ЗАЈМОВА'!$A$11:I$25,5,FALSE))</f>
        <v>0</v>
      </c>
      <c r="I48" s="4">
        <f>IF($A48=0,0,VLOOKUP($A48,'ПРЕГЛЕД ПРОЈЕКТНИХ ЗАЈМОВА'!$A$11:$L$25,6,FALSE))</f>
        <v>0</v>
      </c>
      <c r="J48" s="4">
        <f>IF($A48=0,0,VLOOKUP($A48,'ПРЕГЛЕД ПРОЈЕКТНИХ ЗАЈМОВА'!$A$11:$L$25,7,FALSE))</f>
        <v>0</v>
      </c>
      <c r="K48" s="4">
        <v>1</v>
      </c>
      <c r="L48" s="82" t="s">
        <v>812</v>
      </c>
      <c r="M48" s="74">
        <f>IF(A48=0,0,+VLOOKUP($A48,'ПРЕГЛЕД ПРОЈЕКТНИХ ЗАЈМОВА'!$A$11:$U$25,COLUMN('ПРЕГЛЕД ПРОЈЕКТНИХ ЗАЈМОВА'!U:U),FALSE))</f>
        <v>0</v>
      </c>
    </row>
    <row r="49" spans="1:13" s="4" customFormat="1" x14ac:dyDescent="0.2">
      <c r="A49" s="78">
        <f>IF(MAX(A$5:A44)+1&gt;A$1,0,A35+1)</f>
        <v>0</v>
      </c>
      <c r="B49" s="4">
        <f t="shared" si="6"/>
        <v>0</v>
      </c>
      <c r="C49" s="75">
        <f>IF(A49=0,0,'ПРЕГЛЕД ПРОЈЕКТНИХ ЗАЈМОВА'!A$4:A$4)</f>
        <v>0</v>
      </c>
      <c r="D49" s="75">
        <f>IF(A49=0,0,'ПРЕГЛЕД ПРОЈЕКТНИХ ЗАЈМОВА'!D$4:D$4)</f>
        <v>0</v>
      </c>
      <c r="E49" s="4">
        <f>IF(A49=0,0,+'ПРЕГЛЕД ПРОЈЕКТНИХ ЗАЈМОВА'!A$6:A$6)</f>
        <v>0</v>
      </c>
      <c r="F49" s="4">
        <f>IF($A49=0,0,+VLOOKUP($A49,'ПРЕГЛЕД ПРОЈЕКТНИХ ЗАЈМОВА'!$A$11:G$25,3,FALSE))</f>
        <v>0</v>
      </c>
      <c r="G49" s="4">
        <f>IF($A49=0,0,+VLOOKUP($A49,'ПРЕГЛЕД ПРОЈЕКТНИХ ЗАЈМОВА'!$A$11:H$25,4,FALSE))</f>
        <v>0</v>
      </c>
      <c r="H49" s="4">
        <f>IF($A49=0,0,+VLOOKUP($A49,'ПРЕГЛЕД ПРОЈЕКТНИХ ЗАЈМОВА'!$A$11:I$25,5,FALSE))</f>
        <v>0</v>
      </c>
      <c r="I49" s="4">
        <f>IF($A49=0,0,VLOOKUP($A49,'ПРЕГЛЕД ПРОЈЕКТНИХ ЗАЈМОВА'!$A$11:$L$25,6,FALSE))</f>
        <v>0</v>
      </c>
      <c r="J49" s="4">
        <f>IF($A49=0,0,VLOOKUP($A49,'ПРЕГЛЕД ПРОЈЕКТНИХ ЗАЈМОВА'!$A$11:$L$25,7,FALSE))</f>
        <v>0</v>
      </c>
      <c r="K49" s="4">
        <v>11</v>
      </c>
      <c r="L49" s="95" t="s">
        <v>654</v>
      </c>
      <c r="M49" s="74">
        <f>IF(A49=0,0,+VLOOKUP($A49,'ПРЕГЛЕД ПРОЈЕКТНИХ ЗАЈМОВА'!$A$11:$S$25,COLUMN('ПРЕГЛЕД ПРОЈЕКТНИХ ЗАЈМОВА'!H:H),FALSE))</f>
        <v>0</v>
      </c>
    </row>
    <row r="50" spans="1:13" s="4" customFormat="1" x14ac:dyDescent="0.2">
      <c r="A50" s="4">
        <f>+A49</f>
        <v>0</v>
      </c>
      <c r="B50" s="4">
        <f t="shared" si="6"/>
        <v>0</v>
      </c>
      <c r="C50" s="75">
        <f>IF(A50=0,0,'ПРЕГЛЕД ПРОЈЕКТНИХ ЗАЈМОВА'!A$4:A$4)</f>
        <v>0</v>
      </c>
      <c r="D50" s="75">
        <f>IF(A50=0,0,'ПРЕГЛЕД ПРОЈЕКТНИХ ЗАЈМОВА'!D$4:D$4)</f>
        <v>0</v>
      </c>
      <c r="E50" s="4">
        <f>IF(A50=0,0,+'ПРЕГЛЕД ПРОЈЕКТНИХ ЗАЈМОВА'!A$6:A$6)</f>
        <v>0</v>
      </c>
      <c r="F50" s="4">
        <f>IF($A50=0,0,+VLOOKUP($A50,'ПРЕГЛЕД ПРОЈЕКТНИХ ЗАЈМОВА'!$A$11:G$25,3,FALSE))</f>
        <v>0</v>
      </c>
      <c r="G50" s="4">
        <f>IF($A50=0,0,+VLOOKUP($A50,'ПРЕГЛЕД ПРОЈЕКТНИХ ЗАЈМОВА'!$A$11:H$25,4,FALSE))</f>
        <v>0</v>
      </c>
      <c r="H50" s="4">
        <f>IF($A50=0,0,+VLOOKUP($A50,'ПРЕГЛЕД ПРОЈЕКТНИХ ЗАЈМОВА'!$A$11:I$25,5,FALSE))</f>
        <v>0</v>
      </c>
      <c r="I50" s="4">
        <f>IF($A50=0,0,VLOOKUP($A50,'ПРЕГЛЕД ПРОЈЕКТНИХ ЗАЈМОВА'!$A$11:$L$25,6,FALSE))</f>
        <v>0</v>
      </c>
      <c r="J50" s="4">
        <f>IF($A50=0,0,VLOOKUP($A50,'ПРЕГЛЕД ПРОЈЕКТНИХ ЗАЈМОВА'!$A$11:$L$25,7,FALSE))</f>
        <v>0</v>
      </c>
      <c r="K50" s="4">
        <v>1</v>
      </c>
      <c r="L50" s="121" t="s">
        <v>805</v>
      </c>
      <c r="M50" s="74">
        <f>IF(A50=0,0,+VLOOKUP($A50,'ПРЕГЛЕД ПРОЈЕКТНИХ ЗАЈМОВА'!$A$11:$S$25,COLUMN('ПРЕГЛЕД ПРОЈЕКТНИХ ЗАЈМОВА'!I:I),FALSE))</f>
        <v>0</v>
      </c>
    </row>
    <row r="51" spans="1:13" s="4" customFormat="1" x14ac:dyDescent="0.2">
      <c r="A51" s="4">
        <f t="shared" ref="A51:A63" si="8">+A50</f>
        <v>0</v>
      </c>
      <c r="B51" s="4">
        <f t="shared" si="6"/>
        <v>0</v>
      </c>
      <c r="C51" s="75">
        <f>IF(A51=0,0,'ПРЕГЛЕД ПРОЈЕКТНИХ ЗАЈМОВА'!A$4:A$4)</f>
        <v>0</v>
      </c>
      <c r="D51" s="75">
        <f>IF(A51=0,0,'ПРЕГЛЕД ПРОЈЕКТНИХ ЗАЈМОВА'!D$4:D$4)</f>
        <v>0</v>
      </c>
      <c r="E51" s="4">
        <f>IF(A51=0,0,+'ПРЕГЛЕД ПРОЈЕКТНИХ ЗАЈМОВА'!A$6:A$6)</f>
        <v>0</v>
      </c>
      <c r="F51" s="4">
        <f>IF($A51=0,0,+VLOOKUP($A51,'ПРЕГЛЕД ПРОЈЕКТНИХ ЗАЈМОВА'!$A$11:G$25,3,FALSE))</f>
        <v>0</v>
      </c>
      <c r="G51" s="4">
        <f>IF($A51=0,0,+VLOOKUP($A51,'ПРЕГЛЕД ПРОЈЕКТНИХ ЗАЈМОВА'!$A$11:H$25,4,FALSE))</f>
        <v>0</v>
      </c>
      <c r="H51" s="4">
        <f>IF($A51=0,0,+VLOOKUP($A51,'ПРЕГЛЕД ПРОЈЕКТНИХ ЗАЈМОВА'!$A$11:I$25,5,FALSE))</f>
        <v>0</v>
      </c>
      <c r="I51" s="4">
        <f>IF($A51=0,0,VLOOKUP($A51,'ПРЕГЛЕД ПРОЈЕКТНИХ ЗАЈМОВА'!$A$11:$L$25,6,FALSE))</f>
        <v>0</v>
      </c>
      <c r="J51" s="4">
        <f>IF($A51=0,0,VLOOKUP($A51,'ПРЕГЛЕД ПРОЈЕКТНИХ ЗАЈМОВА'!$A$11:$L$25,7,FALSE))</f>
        <v>0</v>
      </c>
      <c r="K51" s="4">
        <v>11</v>
      </c>
      <c r="L51" s="82" t="s">
        <v>761</v>
      </c>
      <c r="M51" s="74">
        <f>IF(A51=0,0,+VLOOKUP($A51,'ПРЕГЛЕД ПРОЈЕКТНИХ ЗАЈМОВА'!$A$11:$S$25,_xlfn.SINGLE(COLUMN('ПРЕГЛЕД ПРОЈЕКТНИХ ЗАЈМОВА'!#REF!)),FALSE))</f>
        <v>0</v>
      </c>
    </row>
    <row r="52" spans="1:13" s="4" customFormat="1" x14ac:dyDescent="0.2">
      <c r="A52" s="4">
        <f>+A49</f>
        <v>0</v>
      </c>
      <c r="B52" s="4">
        <f t="shared" si="6"/>
        <v>0</v>
      </c>
      <c r="C52" s="75">
        <f>IF(A52=0,0,'ПРЕГЛЕД ПРОЈЕКТНИХ ЗАЈМОВА'!A$4:A$4)</f>
        <v>0</v>
      </c>
      <c r="D52" s="75">
        <f>IF(A52=0,0,'ПРЕГЛЕД ПРОЈЕКТНИХ ЗАЈМОВА'!D$4:D$4)</f>
        <v>0</v>
      </c>
      <c r="E52" s="4">
        <f>IF(A52=0,0,+'ПРЕГЛЕД ПРОЈЕКТНИХ ЗАЈМОВА'!A$6:A$6)</f>
        <v>0</v>
      </c>
      <c r="F52" s="4">
        <f>IF($A52=0,0,+VLOOKUP($A52,'ПРЕГЛЕД ПРОЈЕКТНИХ ЗАЈМОВА'!$A$11:G$25,3,FALSE))</f>
        <v>0</v>
      </c>
      <c r="G52" s="4">
        <f>IF($A52=0,0,+VLOOKUP($A52,'ПРЕГЛЕД ПРОЈЕКТНИХ ЗАЈМОВА'!$A$11:H$25,4,FALSE))</f>
        <v>0</v>
      </c>
      <c r="H52" s="4">
        <f>IF($A52=0,0,+VLOOKUP($A52,'ПРЕГЛЕД ПРОЈЕКТНИХ ЗАЈМОВА'!$A$11:I$25,5,FALSE))</f>
        <v>0</v>
      </c>
      <c r="I52" s="4">
        <f>IF($A52=0,0,VLOOKUP($A52,'ПРЕГЛЕД ПРОЈЕКТНИХ ЗАЈМОВА'!$A$11:$L$25,6,FALSE))</f>
        <v>0</v>
      </c>
      <c r="J52" s="4">
        <f>IF($A52=0,0,VLOOKUP($A52,'ПРЕГЛЕД ПРОЈЕКТНИХ ЗАЈМОВА'!$A$11:$L$25,7,FALSE))</f>
        <v>0</v>
      </c>
      <c r="K52" s="4">
        <v>1</v>
      </c>
      <c r="L52" s="82" t="s">
        <v>814</v>
      </c>
      <c r="M52" s="74">
        <f>IF(A52=0,0,+VLOOKUP($A52,'ПРЕГЛЕД ПРОЈЕКТНИХ ЗАЈМОВА'!$A$11:$S$25,COLUMN('ПРЕГЛЕД ПРОЈЕКТНИХ ЗАЈМОВА'!J:J),FALSE))</f>
        <v>0</v>
      </c>
    </row>
    <row r="53" spans="1:13" s="4" customFormat="1" x14ac:dyDescent="0.2">
      <c r="A53" s="4">
        <f t="shared" si="8"/>
        <v>0</v>
      </c>
      <c r="B53" s="4">
        <f t="shared" si="6"/>
        <v>0</v>
      </c>
      <c r="C53" s="75">
        <f>IF(A53=0,0,'ПРЕГЛЕД ПРОЈЕКТНИХ ЗАЈМОВА'!A$4:A$4)</f>
        <v>0</v>
      </c>
      <c r="D53" s="75">
        <f>IF(A53=0,0,'ПРЕГЛЕД ПРОЈЕКТНИХ ЗАЈМОВА'!D$4:D$4)</f>
        <v>0</v>
      </c>
      <c r="E53" s="4">
        <f>IF(A53=0,0,+'ПРЕГЛЕД ПРОЈЕКТНИХ ЗАЈМОВА'!A$6:A$6)</f>
        <v>0</v>
      </c>
      <c r="F53" s="4">
        <f>IF($A53=0,0,+VLOOKUP($A53,'ПРЕГЛЕД ПРОЈЕКТНИХ ЗАЈМОВА'!$A$11:G$25,3,FALSE))</f>
        <v>0</v>
      </c>
      <c r="G53" s="4">
        <f>IF($A53=0,0,+VLOOKUP($A53,'ПРЕГЛЕД ПРОЈЕКТНИХ ЗАЈМОВА'!$A$11:H$25,4,FALSE))</f>
        <v>0</v>
      </c>
      <c r="H53" s="4">
        <f>IF($A53=0,0,+VLOOKUP($A53,'ПРЕГЛЕД ПРОЈЕКТНИХ ЗАЈМОВА'!$A$11:I$25,5,FALSE))</f>
        <v>0</v>
      </c>
      <c r="I53" s="4">
        <f>IF($A53=0,0,VLOOKUP($A53,'ПРЕГЛЕД ПРОЈЕКТНИХ ЗАЈМОВА'!$A$11:$L$25,6,FALSE))</f>
        <v>0</v>
      </c>
      <c r="J53" s="4">
        <f>IF($A53=0,0,VLOOKUP($A53,'ПРЕГЛЕД ПРОЈЕКТНИХ ЗАЈМОВА'!$A$11:$L$25,7,FALSE))</f>
        <v>0</v>
      </c>
      <c r="K53" s="4">
        <v>11</v>
      </c>
      <c r="L53" s="82" t="s">
        <v>814</v>
      </c>
      <c r="M53" s="74">
        <f>IF(A53=0,0,+VLOOKUP($A53,'ПРЕГЛЕД ПРОЈЕКТНИХ ЗАЈМОВА'!$A$11:$S$25,COLUMN('ПРЕГЛЕД ПРОЈЕКТНИХ ЗАЈМОВА'!K:K),FALSE))</f>
        <v>0</v>
      </c>
    </row>
    <row r="54" spans="1:13" s="4" customFormat="1" x14ac:dyDescent="0.2">
      <c r="A54" s="4">
        <f>+A51</f>
        <v>0</v>
      </c>
      <c r="B54" s="4">
        <f t="shared" si="6"/>
        <v>0</v>
      </c>
      <c r="C54" s="75">
        <f>IF(A54=0,0,'ПРЕГЛЕД ПРОЈЕКТНИХ ЗАЈМОВА'!A$4:A$4)</f>
        <v>0</v>
      </c>
      <c r="D54" s="75">
        <f>IF(A54=0,0,'ПРЕГЛЕД ПРОЈЕКТНИХ ЗАЈМОВА'!D$4:D$4)</f>
        <v>0</v>
      </c>
      <c r="E54" s="4">
        <f>IF(A54=0,0,+'ПРЕГЛЕД ПРОЈЕКТНИХ ЗАЈМОВА'!A$6:A$6)</f>
        <v>0</v>
      </c>
      <c r="F54" s="4">
        <f>IF($A54=0,0,+VLOOKUP($A54,'ПРЕГЛЕД ПРОЈЕКТНИХ ЗАЈМОВА'!$A$11:G$25,3,FALSE))</f>
        <v>0</v>
      </c>
      <c r="G54" s="4">
        <f>IF($A54=0,0,+VLOOKUP($A54,'ПРЕГЛЕД ПРОЈЕКТНИХ ЗАЈМОВА'!$A$11:H$25,4,FALSE))</f>
        <v>0</v>
      </c>
      <c r="H54" s="4">
        <f>IF($A54=0,0,+VLOOKUP($A54,'ПРЕГЛЕД ПРОЈЕКТНИХ ЗАЈМОВА'!$A$11:I$25,5,FALSE))</f>
        <v>0</v>
      </c>
      <c r="I54" s="4">
        <f>IF($A54=0,0,VLOOKUP($A54,'ПРЕГЛЕД ПРОЈЕКТНИХ ЗАЈМОВА'!$A$11:$L$25,6,FALSE))</f>
        <v>0</v>
      </c>
      <c r="J54" s="4">
        <f>IF($A54=0,0,VLOOKUP($A54,'ПРЕГЛЕД ПРОЈЕКТНИХ ЗАЈМОВА'!$A$11:$L$25,7,FALSE))</f>
        <v>0</v>
      </c>
      <c r="K54" s="4">
        <v>1</v>
      </c>
      <c r="L54" s="82" t="s">
        <v>815</v>
      </c>
      <c r="M54" s="74">
        <f>IF(A54=0,0,+VLOOKUP($A54,'ПРЕГЛЕД ПРОЈЕКТНИХ ЗАЈМОВА'!$A$11:$S$25,COLUMN('ПРЕГЛЕД ПРОЈЕКТНИХ ЗАЈМОВА'!L:L),FALSE))</f>
        <v>0</v>
      </c>
    </row>
    <row r="55" spans="1:13" s="4" customFormat="1" x14ac:dyDescent="0.2">
      <c r="A55" s="4">
        <f t="shared" si="8"/>
        <v>0</v>
      </c>
      <c r="B55" s="4">
        <f t="shared" si="6"/>
        <v>0</v>
      </c>
      <c r="C55" s="75">
        <f>IF(A55=0,0,'ПРЕГЛЕД ПРОЈЕКТНИХ ЗАЈМОВА'!A$4:A$4)</f>
        <v>0</v>
      </c>
      <c r="D55" s="75">
        <f>IF(A55=0,0,'ПРЕГЛЕД ПРОЈЕКТНИХ ЗАЈМОВА'!D$4:D$4)</f>
        <v>0</v>
      </c>
      <c r="E55" s="4">
        <f>IF(A55=0,0,+'ПРЕГЛЕД ПРОЈЕКТНИХ ЗАЈМОВА'!A$6:A$6)</f>
        <v>0</v>
      </c>
      <c r="F55" s="4">
        <f>IF($A55=0,0,+VLOOKUP($A55,'ПРЕГЛЕД ПРОЈЕКТНИХ ЗАЈМОВА'!$A$11:G$25,3,FALSE))</f>
        <v>0</v>
      </c>
      <c r="G55" s="4">
        <f>IF($A55=0,0,+VLOOKUP($A55,'ПРЕГЛЕД ПРОЈЕКТНИХ ЗАЈМОВА'!$A$11:H$25,4,FALSE))</f>
        <v>0</v>
      </c>
      <c r="H55" s="4">
        <f>IF($A55=0,0,+VLOOKUP($A55,'ПРЕГЛЕД ПРОЈЕКТНИХ ЗАЈМОВА'!$A$11:I$25,5,FALSE))</f>
        <v>0</v>
      </c>
      <c r="I55" s="4">
        <f>IF($A55=0,0,VLOOKUP($A55,'ПРЕГЛЕД ПРОЈЕКТНИХ ЗАЈМОВА'!$A$11:$L$25,6,FALSE))</f>
        <v>0</v>
      </c>
      <c r="J55" s="4">
        <f>IF($A55=0,0,VLOOKUP($A55,'ПРЕГЛЕД ПРОЈЕКТНИХ ЗАЈМОВА'!$A$11:$L$25,7,FALSE))</f>
        <v>0</v>
      </c>
      <c r="K55" s="4">
        <v>11</v>
      </c>
      <c r="L55" s="82" t="s">
        <v>815</v>
      </c>
      <c r="M55" s="74">
        <f>IF(A55=0,0,+VLOOKUP($A55,'ПРЕГЛЕД ПРОЈЕКТНИХ ЗАЈМОВА'!$A$11:$S$25,COLUMN('ПРЕГЛЕД ПРОЈЕКТНИХ ЗАЈМОВА'!M:M),FALSE))</f>
        <v>0</v>
      </c>
    </row>
    <row r="56" spans="1:13" s="4" customFormat="1" x14ac:dyDescent="0.2">
      <c r="A56" s="4">
        <f t="shared" si="8"/>
        <v>0</v>
      </c>
      <c r="B56" s="4">
        <f t="shared" si="6"/>
        <v>0</v>
      </c>
      <c r="C56" s="75">
        <f>IF(A56=0,0,'ПРЕГЛЕД ПРОЈЕКТНИХ ЗАЈМОВА'!A$4:A$4)</f>
        <v>0</v>
      </c>
      <c r="D56" s="75">
        <f>IF(A56=0,0,'ПРЕГЛЕД ПРОЈЕКТНИХ ЗАЈМОВА'!D$4:D$4)</f>
        <v>0</v>
      </c>
      <c r="E56" s="4">
        <f>IF(A56=0,0,+'ПРЕГЛЕД ПРОЈЕКТНИХ ЗАЈМОВА'!A$6:A$6)</f>
        <v>0</v>
      </c>
      <c r="F56" s="4">
        <f>IF($A56=0,0,+VLOOKUP($A56,'ПРЕГЛЕД ПРОЈЕКТНИХ ЗАЈМОВА'!$A$11:G$25,3,FALSE))</f>
        <v>0</v>
      </c>
      <c r="G56" s="4">
        <f>IF($A56=0,0,+VLOOKUP($A56,'ПРЕГЛЕД ПРОЈЕКТНИХ ЗАЈМОВА'!$A$11:H$25,4,FALSE))</f>
        <v>0</v>
      </c>
      <c r="H56" s="4">
        <f>IF($A56=0,0,+VLOOKUP($A56,'ПРЕГЛЕД ПРОЈЕКТНИХ ЗАЈМОВА'!$A$11:I$25,5,FALSE))</f>
        <v>0</v>
      </c>
      <c r="I56" s="4">
        <f>IF($A56=0,0,VLOOKUP($A56,'ПРЕГЛЕД ПРОЈЕКТНИХ ЗАЈМОВА'!$A$11:$L$25,6,FALSE))</f>
        <v>0</v>
      </c>
      <c r="J56" s="4">
        <f>IF($A56=0,0,VLOOKUP($A56,'ПРЕГЛЕД ПРОЈЕКТНИХ ЗАЈМОВА'!$A$11:$L$25,7,FALSE))</f>
        <v>0</v>
      </c>
      <c r="K56" s="4">
        <v>1</v>
      </c>
      <c r="L56" s="82">
        <v>2023</v>
      </c>
      <c r="M56" s="74">
        <f>IF(A56=0,0,+VLOOKUP($A56,'ПРЕГЛЕД ПРОЈЕКТНИХ ЗАЈМОВА'!$A$11:$S$25,COLUMN('ПРЕГЛЕД ПРОЈЕКТНИХ ЗАЈМОВА'!N:N),FALSE))</f>
        <v>0</v>
      </c>
    </row>
    <row r="57" spans="1:13" s="4" customFormat="1" x14ac:dyDescent="0.2">
      <c r="A57" s="4">
        <f t="shared" si="8"/>
        <v>0</v>
      </c>
      <c r="B57" s="4">
        <f t="shared" si="6"/>
        <v>0</v>
      </c>
      <c r="C57" s="75">
        <f>IF(A57=0,0,'ПРЕГЛЕД ПРОЈЕКТНИХ ЗАЈМОВА'!A$4:A$4)</f>
        <v>0</v>
      </c>
      <c r="D57" s="75">
        <f>IF(A57=0,0,'ПРЕГЛЕД ПРОЈЕКТНИХ ЗАЈМОВА'!D$4:D$4)</f>
        <v>0</v>
      </c>
      <c r="E57" s="4">
        <f>IF(A57=0,0,+'ПРЕГЛЕД ПРОЈЕКТНИХ ЗАЈМОВА'!A$6:A$6)</f>
        <v>0</v>
      </c>
      <c r="F57" s="4">
        <f>IF($A57=0,0,+VLOOKUP($A57,'ПРЕГЛЕД ПРОЈЕКТНИХ ЗАЈМОВА'!$A$11:G$25,3,FALSE))</f>
        <v>0</v>
      </c>
      <c r="G57" s="4">
        <f>IF($A57=0,0,+VLOOKUP($A57,'ПРЕГЛЕД ПРОЈЕКТНИХ ЗАЈМОВА'!$A$11:H$25,4,FALSE))</f>
        <v>0</v>
      </c>
      <c r="H57" s="4">
        <f>IF($A57=0,0,+VLOOKUP($A57,'ПРЕГЛЕД ПРОЈЕКТНИХ ЗАЈМОВА'!$A$11:I$25,5,FALSE))</f>
        <v>0</v>
      </c>
      <c r="I57" s="4">
        <f>IF($A57=0,0,VLOOKUP($A57,'ПРЕГЛЕД ПРОЈЕКТНИХ ЗАЈМОВА'!$A$11:$L$25,6,FALSE))</f>
        <v>0</v>
      </c>
      <c r="J57" s="4">
        <f>IF($A57=0,0,VLOOKUP($A57,'ПРЕГЛЕД ПРОЈЕКТНИХ ЗАЈМОВА'!$A$11:$L$25,7,FALSE))</f>
        <v>0</v>
      </c>
      <c r="K57" s="4">
        <v>11</v>
      </c>
      <c r="L57" s="82">
        <v>2023</v>
      </c>
      <c r="M57" s="74">
        <f>IF(A57=0,0,+VLOOKUP($A57,'ПРЕГЛЕД ПРОЈЕКТНИХ ЗАЈМОВА'!$A$11:$S$25,COLUMN('ПРЕГЛЕД ПРОЈЕКТНИХ ЗАЈМОВА'!O:O),FALSE))</f>
        <v>0</v>
      </c>
    </row>
    <row r="58" spans="1:13" s="4" customFormat="1" x14ac:dyDescent="0.2">
      <c r="A58" s="4">
        <f t="shared" si="8"/>
        <v>0</v>
      </c>
      <c r="B58" s="4">
        <f t="shared" si="6"/>
        <v>0</v>
      </c>
      <c r="C58" s="75">
        <f>IF(A58=0,0,'ПРЕГЛЕД ПРОЈЕКТНИХ ЗАЈМОВА'!A$4:A$4)</f>
        <v>0</v>
      </c>
      <c r="D58" s="75">
        <f>IF(A58=0,0,'ПРЕГЛЕД ПРОЈЕКТНИХ ЗАЈМОВА'!D$4:D$4)</f>
        <v>0</v>
      </c>
      <c r="E58" s="4">
        <f>IF(A58=0,0,+'ПРЕГЛЕД ПРОЈЕКТНИХ ЗАЈМОВА'!A$6:A$6)</f>
        <v>0</v>
      </c>
      <c r="F58" s="4">
        <f>IF($A58=0,0,+VLOOKUP($A58,'ПРЕГЛЕД ПРОЈЕКТНИХ ЗАЈМОВА'!$A$11:G$25,3,FALSE))</f>
        <v>0</v>
      </c>
      <c r="G58" s="4">
        <f>IF($A58=0,0,+VLOOKUP($A58,'ПРЕГЛЕД ПРОЈЕКТНИХ ЗАЈМОВА'!$A$11:H$25,4,FALSE))</f>
        <v>0</v>
      </c>
      <c r="H58" s="4">
        <f>IF($A58=0,0,+VLOOKUP($A58,'ПРЕГЛЕД ПРОЈЕКТНИХ ЗАЈМОВА'!$A$11:I$25,5,FALSE))</f>
        <v>0</v>
      </c>
      <c r="I58" s="4">
        <f>IF($A58=0,0,VLOOKUP($A58,'ПРЕГЛЕД ПРОЈЕКТНИХ ЗАЈМОВА'!$A$11:$L$25,6,FALSE))</f>
        <v>0</v>
      </c>
      <c r="J58" s="4">
        <f>IF($A58=0,0,VLOOKUP($A58,'ПРЕГЛЕД ПРОЈЕКТНИХ ЗАЈМОВА'!$A$11:$L$25,7,FALSE))</f>
        <v>0</v>
      </c>
      <c r="K58" s="4">
        <v>1</v>
      </c>
      <c r="L58" s="82">
        <v>2024</v>
      </c>
      <c r="M58" s="74">
        <f>IF(A58=0,0,+VLOOKUP($A58,'ПРЕГЛЕД ПРОЈЕКТНИХ ЗАЈМОВА'!$A$11:$S$25,COLUMN('ПРЕГЛЕД ПРОЈЕКТНИХ ЗАЈМОВА'!P:P),FALSE))</f>
        <v>0</v>
      </c>
    </row>
    <row r="59" spans="1:13" s="4" customFormat="1" x14ac:dyDescent="0.2">
      <c r="A59" s="4">
        <f t="shared" si="8"/>
        <v>0</v>
      </c>
      <c r="B59" s="4">
        <f t="shared" si="6"/>
        <v>0</v>
      </c>
      <c r="C59" s="75">
        <f>IF(A59=0,0,'ПРЕГЛЕД ПРОЈЕКТНИХ ЗАЈМОВА'!A$4:A$4)</f>
        <v>0</v>
      </c>
      <c r="D59" s="75">
        <f>IF(A59=0,0,'ПРЕГЛЕД ПРОЈЕКТНИХ ЗАЈМОВА'!D$4:D$4)</f>
        <v>0</v>
      </c>
      <c r="E59" s="4">
        <f>IF(A59=0,0,+'ПРЕГЛЕД ПРОЈЕКТНИХ ЗАЈМОВА'!A$6:A$6)</f>
        <v>0</v>
      </c>
      <c r="F59" s="4">
        <f>IF($A59=0,0,+VLOOKUP($A59,'ПРЕГЛЕД ПРОЈЕКТНИХ ЗАЈМОВА'!$A$11:G$25,3,FALSE))</f>
        <v>0</v>
      </c>
      <c r="G59" s="4">
        <f>IF($A59=0,0,+VLOOKUP($A59,'ПРЕГЛЕД ПРОЈЕКТНИХ ЗАЈМОВА'!$A$11:H$25,4,FALSE))</f>
        <v>0</v>
      </c>
      <c r="H59" s="4">
        <f>IF($A59=0,0,+VLOOKUP($A59,'ПРЕГЛЕД ПРОЈЕКТНИХ ЗАЈМОВА'!$A$11:I$25,5,FALSE))</f>
        <v>0</v>
      </c>
      <c r="I59" s="4">
        <f>IF($A59=0,0,VLOOKUP($A59,'ПРЕГЛЕД ПРОЈЕКТНИХ ЗАЈМОВА'!$A$11:$L$25,6,FALSE))</f>
        <v>0</v>
      </c>
      <c r="J59" s="4">
        <f>IF($A59=0,0,VLOOKUP($A59,'ПРЕГЛЕД ПРОЈЕКТНИХ ЗАЈМОВА'!$A$11:$L$25,7,FALSE))</f>
        <v>0</v>
      </c>
      <c r="K59" s="4">
        <v>11</v>
      </c>
      <c r="L59" s="82">
        <v>2024</v>
      </c>
      <c r="M59" s="74">
        <f>IF(A59=0,0,+VLOOKUP($A59,'ПРЕГЛЕД ПРОЈЕКТНИХ ЗАЈМОВА'!$A$11:$S$25,COLUMN('ПРЕГЛЕД ПРОЈЕКТНИХ ЗАЈМОВА'!Q:Q),FALSE))</f>
        <v>0</v>
      </c>
    </row>
    <row r="60" spans="1:13" s="4" customFormat="1" x14ac:dyDescent="0.2">
      <c r="A60" s="4">
        <f t="shared" si="8"/>
        <v>0</v>
      </c>
      <c r="B60" s="4">
        <f t="shared" si="6"/>
        <v>0</v>
      </c>
      <c r="C60" s="75">
        <f>IF(A60=0,0,'ПРЕГЛЕД ПРОЈЕКТНИХ ЗАЈМОВА'!A$4:A$4)</f>
        <v>0</v>
      </c>
      <c r="D60" s="75">
        <f>IF(A60=0,0,'ПРЕГЛЕД ПРОЈЕКТНИХ ЗАЈМОВА'!D$4:D$4)</f>
        <v>0</v>
      </c>
      <c r="E60" s="4">
        <f>IF(A60=0,0,+'ПРЕГЛЕД ПРОЈЕКТНИХ ЗАЈМОВА'!A$6:A$6)</f>
        <v>0</v>
      </c>
      <c r="F60" s="4">
        <f>IF($A60=0,0,+VLOOKUP($A60,'ПРЕГЛЕД ПРОЈЕКТНИХ ЗАЈМОВА'!$A$11:G$25,3,FALSE))</f>
        <v>0</v>
      </c>
      <c r="G60" s="4">
        <f>IF($A60=0,0,+VLOOKUP($A60,'ПРЕГЛЕД ПРОЈЕКТНИХ ЗАЈМОВА'!$A$11:H$25,4,FALSE))</f>
        <v>0</v>
      </c>
      <c r="H60" s="4">
        <f>IF($A60=0,0,+VLOOKUP($A60,'ПРЕГЛЕД ПРОЈЕКТНИХ ЗАЈМОВА'!$A$11:I$25,5,FALSE))</f>
        <v>0</v>
      </c>
      <c r="I60" s="4">
        <f>IF($A60=0,0,VLOOKUP($A60,'ПРЕГЛЕД ПРОЈЕКТНИХ ЗАЈМОВА'!$A$11:$L$25,6,FALSE))</f>
        <v>0</v>
      </c>
      <c r="J60" s="4">
        <f>IF($A60=0,0,VLOOKUP($A60,'ПРЕГЛЕД ПРОЈЕКТНИХ ЗАЈМОВА'!$A$11:$L$25,7,FALSE))</f>
        <v>0</v>
      </c>
      <c r="K60" s="4">
        <v>1</v>
      </c>
      <c r="L60" s="82">
        <v>2025</v>
      </c>
      <c r="M60" s="74">
        <f>IF(A60=0,0,+VLOOKUP($A60,'ПРЕГЛЕД ПРОЈЕКТНИХ ЗАЈМОВА'!$A$11:$S$25,COLUMN('ПРЕГЛЕД ПРОЈЕКТНИХ ЗАЈМОВА'!R:R),FALSE))</f>
        <v>0</v>
      </c>
    </row>
    <row r="61" spans="1:13" s="4" customFormat="1" x14ac:dyDescent="0.2">
      <c r="A61" s="4">
        <f t="shared" si="8"/>
        <v>0</v>
      </c>
      <c r="B61" s="4">
        <f t="shared" si="6"/>
        <v>0</v>
      </c>
      <c r="C61" s="75">
        <f>IF(A61=0,0,'ПРЕГЛЕД ПРОЈЕКТНИХ ЗАЈМОВА'!A$4:A$4)</f>
        <v>0</v>
      </c>
      <c r="D61" s="75">
        <f>IF(A61=0,0,'ПРЕГЛЕД ПРОЈЕКТНИХ ЗАЈМОВА'!D$4:D$4)</f>
        <v>0</v>
      </c>
      <c r="E61" s="4">
        <f>IF(A61=0,0,+'ПРЕГЛЕД ПРОЈЕКТНИХ ЗАЈМОВА'!A$6:A$6)</f>
        <v>0</v>
      </c>
      <c r="F61" s="4">
        <f>IF($A61=0,0,+VLOOKUP($A61,'ПРЕГЛЕД ПРОЈЕКТНИХ ЗАЈМОВА'!$A$11:G$25,3,FALSE))</f>
        <v>0</v>
      </c>
      <c r="G61" s="4">
        <f>IF($A61=0,0,+VLOOKUP($A61,'ПРЕГЛЕД ПРОЈЕКТНИХ ЗАЈМОВА'!$A$11:H$25,4,FALSE))</f>
        <v>0</v>
      </c>
      <c r="H61" s="4">
        <f>IF($A61=0,0,+VLOOKUP($A61,'ПРЕГЛЕД ПРОЈЕКТНИХ ЗАЈМОВА'!$A$11:I$25,5,FALSE))</f>
        <v>0</v>
      </c>
      <c r="I61" s="4">
        <f>IF($A61=0,0,VLOOKUP($A61,'ПРЕГЛЕД ПРОЈЕКТНИХ ЗАЈМОВА'!$A$11:$L$25,6,FALSE))</f>
        <v>0</v>
      </c>
      <c r="J61" s="4">
        <f>IF($A61=0,0,VLOOKUP($A61,'ПРЕГЛЕД ПРОЈЕКТНИХ ЗАЈМОВА'!$A$11:$L$25,7,FALSE))</f>
        <v>0</v>
      </c>
      <c r="K61" s="4">
        <v>11</v>
      </c>
      <c r="L61" s="82">
        <v>2025</v>
      </c>
      <c r="M61" s="74">
        <f>IF(A61=0,0,+VLOOKUP($A61,'ПРЕГЛЕД ПРОЈЕКТНИХ ЗАЈМОВА'!$A$11:$S$25,COLUMN('ПРЕГЛЕД ПРОЈЕКТНИХ ЗАЈМОВА'!S:S),FALSE))</f>
        <v>0</v>
      </c>
    </row>
    <row r="62" spans="1:13" s="4" customFormat="1" x14ac:dyDescent="0.2">
      <c r="A62" s="4">
        <f t="shared" si="8"/>
        <v>0</v>
      </c>
      <c r="B62" s="4">
        <f t="shared" si="6"/>
        <v>0</v>
      </c>
      <c r="C62" s="75">
        <f>IF(A62=0,0,'ПРЕГЛЕД ПРОЈЕКТНИХ ЗАЈМОВА'!A$4:A$4)</f>
        <v>0</v>
      </c>
      <c r="D62" s="75">
        <f>IF(A62=0,0,'ПРЕГЛЕД ПРОЈЕКТНИХ ЗАЈМОВА'!D$4:D$4)</f>
        <v>0</v>
      </c>
      <c r="E62" s="4">
        <f>IF(A62=0,0,+'ПРЕГЛЕД ПРОЈЕКТНИХ ЗАЈМОВА'!A$6:A$6)</f>
        <v>0</v>
      </c>
      <c r="F62" s="4">
        <f>IF($A62=0,0,+VLOOKUP($A62,'ПРЕГЛЕД ПРОЈЕКТНИХ ЗАЈМОВА'!$A$11:G$25,3,FALSE))</f>
        <v>0</v>
      </c>
      <c r="G62" s="4">
        <f>IF($A62=0,0,+VLOOKUP($A62,'ПРЕГЛЕД ПРОЈЕКТНИХ ЗАЈМОВА'!$A$11:H$25,4,FALSE))</f>
        <v>0</v>
      </c>
      <c r="H62" s="4">
        <f>IF($A62=0,0,+VLOOKUP($A62,'ПРЕГЛЕД ПРОЈЕКТНИХ ЗАЈМОВА'!$A$11:I$25,5,FALSE))</f>
        <v>0</v>
      </c>
      <c r="I62" s="4">
        <f>IF($A62=0,0,VLOOKUP($A62,'ПРЕГЛЕД ПРОЈЕКТНИХ ЗАЈМОВА'!$A$11:$L$25,6,FALSE))</f>
        <v>0</v>
      </c>
      <c r="J62" s="4">
        <f>IF($A62=0,0,VLOOKUP($A62,'ПРЕГЛЕД ПРОЈЕКТНИХ ЗАЈМОВА'!$A$11:$L$25,7,FALSE))</f>
        <v>0</v>
      </c>
      <c r="K62" s="4">
        <v>1</v>
      </c>
      <c r="L62" s="82" t="s">
        <v>812</v>
      </c>
      <c r="M62" s="74">
        <f>IF(A62=0,0,+VLOOKUP($A62,'ПРЕГЛЕД ПРОЈЕКТНИХ ЗАЈМОВА'!$A$11:$U$25,COLUMN('ПРЕГЛЕД ПРОЈЕКТНИХ ЗАЈМОВА'!T:T),FALSE))</f>
        <v>0</v>
      </c>
    </row>
    <row r="63" spans="1:13" s="4" customFormat="1" x14ac:dyDescent="0.2">
      <c r="A63" s="4">
        <f t="shared" si="8"/>
        <v>0</v>
      </c>
      <c r="B63" s="4">
        <f t="shared" si="6"/>
        <v>0</v>
      </c>
      <c r="C63" s="75">
        <f>IF(A63=0,0,'ПРЕГЛЕД ПРОЈЕКТНИХ ЗАЈМОВА'!A$4:A$4)</f>
        <v>0</v>
      </c>
      <c r="D63" s="75">
        <f>IF(A63=0,0,'ПРЕГЛЕД ПРОЈЕКТНИХ ЗАЈМОВА'!D$4:D$4)</f>
        <v>0</v>
      </c>
      <c r="E63" s="4">
        <f>IF(A63=0,0,+'ПРЕГЛЕД ПРОЈЕКТНИХ ЗАЈМОВА'!A$6:A$6)</f>
        <v>0</v>
      </c>
      <c r="F63" s="4">
        <f>IF($A63=0,0,+VLOOKUP($A63,'ПРЕГЛЕД ПРОЈЕКТНИХ ЗАЈМОВА'!$A$11:G$25,3,FALSE))</f>
        <v>0</v>
      </c>
      <c r="G63" s="4">
        <f>IF($A63=0,0,+VLOOKUP($A63,'ПРЕГЛЕД ПРОЈЕКТНИХ ЗАЈМОВА'!$A$11:H$25,4,FALSE))</f>
        <v>0</v>
      </c>
      <c r="H63" s="4">
        <f>IF($A63=0,0,+VLOOKUP($A63,'ПРЕГЛЕД ПРОЈЕКТНИХ ЗАЈМОВА'!$A$11:I$25,5,FALSE))</f>
        <v>0</v>
      </c>
      <c r="I63" s="4">
        <f>IF($A63=0,0,VLOOKUP($A63,'ПРЕГЛЕД ПРОЈЕКТНИХ ЗАЈМОВА'!$A$11:$L$25,6,FALSE))</f>
        <v>0</v>
      </c>
      <c r="J63" s="4">
        <f>IF($A63=0,0,VLOOKUP($A63,'ПРЕГЛЕД ПРОЈЕКТНИХ ЗАЈМОВА'!$A$11:$L$25,7,FALSE))</f>
        <v>0</v>
      </c>
      <c r="K63" s="4">
        <v>11</v>
      </c>
      <c r="L63" s="82" t="s">
        <v>812</v>
      </c>
      <c r="M63" s="74">
        <f>IF(A63=0,0,+VLOOKUP($A63,'ПРЕГЛЕД ПРОЈЕКТНИХ ЗАЈМОВА'!$A$11:$U$25,COLUMN('ПРЕГЛЕД ПРОЈЕКТНИХ ЗАЈМОВА'!U:U),FALSE))</f>
        <v>0</v>
      </c>
    </row>
    <row r="64" spans="1:13" s="4" customFormat="1" x14ac:dyDescent="0.2">
      <c r="A64" s="78">
        <f>IF(MAX(A$5:A59)+1&gt;A$1,0,A50+1)</f>
        <v>0</v>
      </c>
      <c r="B64" s="4">
        <f t="shared" si="6"/>
        <v>0</v>
      </c>
      <c r="C64" s="75">
        <f>IF(A64=0,0,'ПРЕГЛЕД ПРОЈЕКТНИХ ЗАЈМОВА'!A$4:A$4)</f>
        <v>0</v>
      </c>
      <c r="D64" s="75">
        <f>IF(A64=0,0,'ПРЕГЛЕД ПРОЈЕКТНИХ ЗАЈМОВА'!D$4:D$4)</f>
        <v>0</v>
      </c>
      <c r="E64" s="4">
        <f>IF(A64=0,0,+'ПРЕГЛЕД ПРОЈЕКТНИХ ЗАЈМОВА'!A$6:A$6)</f>
        <v>0</v>
      </c>
      <c r="F64" s="4">
        <f>IF($A64=0,0,+VLOOKUP($A64,'ПРЕГЛЕД ПРОЈЕКТНИХ ЗАЈМОВА'!$A$11:G$25,3,FALSE))</f>
        <v>0</v>
      </c>
      <c r="G64" s="4">
        <f>IF($A64=0,0,+VLOOKUP($A64,'ПРЕГЛЕД ПРОЈЕКТНИХ ЗАЈМОВА'!$A$11:H$25,4,FALSE))</f>
        <v>0</v>
      </c>
      <c r="H64" s="4">
        <f>IF($A64=0,0,+VLOOKUP($A64,'ПРЕГЛЕД ПРОЈЕКТНИХ ЗАЈМОВА'!$A$11:I$25,5,FALSE))</f>
        <v>0</v>
      </c>
      <c r="I64" s="4">
        <f>IF($A64=0,0,VLOOKUP($A64,'ПРЕГЛЕД ПРОЈЕКТНИХ ЗАЈМОВА'!$A$11:$L$25,6,FALSE))</f>
        <v>0</v>
      </c>
      <c r="J64" s="4">
        <f>IF($A64=0,0,VLOOKUP($A64,'ПРЕГЛЕД ПРОЈЕКТНИХ ЗАЈМОВА'!$A$11:$L$25,7,FALSE))</f>
        <v>0</v>
      </c>
      <c r="K64" s="4">
        <v>1</v>
      </c>
      <c r="L64" s="95" t="s">
        <v>654</v>
      </c>
      <c r="M64" s="74">
        <f>IF(A64=0,0,+VLOOKUP($A64,'ПРЕГЛЕД ПРОЈЕКТНИХ ЗАЈМОВА'!$A$11:$S$25,COLUMN('ПРЕГЛЕД ПРОЈЕКТНИХ ЗАЈМОВА'!H:H),FALSE))</f>
        <v>0</v>
      </c>
    </row>
    <row r="65" spans="1:13" s="4" customFormat="1" x14ac:dyDescent="0.2">
      <c r="A65" s="4">
        <f>+A64</f>
        <v>0</v>
      </c>
      <c r="B65" s="4">
        <f t="shared" si="6"/>
        <v>0</v>
      </c>
      <c r="C65" s="75">
        <f>IF(A65=0,0,'ПРЕГЛЕД ПРОЈЕКТНИХ ЗАЈМОВА'!A$4:A$4)</f>
        <v>0</v>
      </c>
      <c r="D65" s="75">
        <f>IF(A65=0,0,'ПРЕГЛЕД ПРОЈЕКТНИХ ЗАЈМОВА'!D$4:D$4)</f>
        <v>0</v>
      </c>
      <c r="E65" s="4">
        <f>IF(A65=0,0,+'ПРЕГЛЕД ПРОЈЕКТНИХ ЗАЈМОВА'!A$6:A$6)</f>
        <v>0</v>
      </c>
      <c r="F65" s="4">
        <f>IF($A65=0,0,+VLOOKUP($A65,'ПРЕГЛЕД ПРОЈЕКТНИХ ЗАЈМОВА'!$A$11:G$25,3,FALSE))</f>
        <v>0</v>
      </c>
      <c r="G65" s="4">
        <f>IF($A65=0,0,+VLOOKUP($A65,'ПРЕГЛЕД ПРОЈЕКТНИХ ЗАЈМОВА'!$A$11:H$25,4,FALSE))</f>
        <v>0</v>
      </c>
      <c r="H65" s="4">
        <f>IF($A65=0,0,+VLOOKUP($A65,'ПРЕГЛЕД ПРОЈЕКТНИХ ЗАЈМОВА'!$A$11:I$25,5,FALSE))</f>
        <v>0</v>
      </c>
      <c r="I65" s="4">
        <f>IF($A65=0,0,VLOOKUP($A65,'ПРЕГЛЕД ПРОЈЕКТНИХ ЗАЈМОВА'!$A$11:$L$25,6,FALSE))</f>
        <v>0</v>
      </c>
      <c r="J65" s="4">
        <f>IF($A65=0,0,VLOOKUP($A65,'ПРЕГЛЕД ПРОЈЕКТНИХ ЗАЈМОВА'!$A$11:$L$25,7,FALSE))</f>
        <v>0</v>
      </c>
      <c r="K65" s="4">
        <v>11</v>
      </c>
      <c r="L65" s="121" t="s">
        <v>805</v>
      </c>
      <c r="M65" s="74">
        <f>IF(A65=0,0,+VLOOKUP($A65,'ПРЕГЛЕД ПРОЈЕКТНИХ ЗАЈМОВА'!$A$11:$S$25,COLUMN('ПРЕГЛЕД ПРОЈЕКТНИХ ЗАЈМОВА'!I:I),FALSE))</f>
        <v>0</v>
      </c>
    </row>
    <row r="66" spans="1:13" s="4" customFormat="1" x14ac:dyDescent="0.2">
      <c r="A66" s="4">
        <f t="shared" ref="A66:A78" si="9">+A65</f>
        <v>0</v>
      </c>
      <c r="B66" s="4">
        <f t="shared" si="6"/>
        <v>0</v>
      </c>
      <c r="C66" s="75">
        <f>IF(A66=0,0,'ПРЕГЛЕД ПРОЈЕКТНИХ ЗАЈМОВА'!A$4:A$4)</f>
        <v>0</v>
      </c>
      <c r="D66" s="75">
        <f>IF(A66=0,0,'ПРЕГЛЕД ПРОЈЕКТНИХ ЗАЈМОВА'!D$4:D$4)</f>
        <v>0</v>
      </c>
      <c r="E66" s="4">
        <f>IF(A66=0,0,+'ПРЕГЛЕД ПРОЈЕКТНИХ ЗАЈМОВА'!A$6:A$6)</f>
        <v>0</v>
      </c>
      <c r="F66" s="4">
        <f>IF($A66=0,0,+VLOOKUP($A66,'ПРЕГЛЕД ПРОЈЕКТНИХ ЗАЈМОВА'!$A$11:G$25,3,FALSE))</f>
        <v>0</v>
      </c>
      <c r="G66" s="4">
        <f>IF($A66=0,0,+VLOOKUP($A66,'ПРЕГЛЕД ПРОЈЕКТНИХ ЗАЈМОВА'!$A$11:H$25,4,FALSE))</f>
        <v>0</v>
      </c>
      <c r="H66" s="4">
        <f>IF($A66=0,0,+VLOOKUP($A66,'ПРЕГЛЕД ПРОЈЕКТНИХ ЗАЈМОВА'!$A$11:I$25,5,FALSE))</f>
        <v>0</v>
      </c>
      <c r="I66" s="4">
        <f>IF($A66=0,0,VLOOKUP($A66,'ПРЕГЛЕД ПРОЈЕКТНИХ ЗАЈМОВА'!$A$11:$L$25,6,FALSE))</f>
        <v>0</v>
      </c>
      <c r="J66" s="4">
        <f>IF($A66=0,0,VLOOKUP($A66,'ПРЕГЛЕД ПРОЈЕКТНИХ ЗАЈМОВА'!$A$11:$L$25,7,FALSE))</f>
        <v>0</v>
      </c>
      <c r="K66" s="4">
        <v>1</v>
      </c>
      <c r="L66" s="82" t="s">
        <v>761</v>
      </c>
      <c r="M66" s="74">
        <f>IF(A66=0,0,+VLOOKUP($A66,'ПРЕГЛЕД ПРОЈЕКТНИХ ЗАЈМОВА'!$A$11:$S$25,_xlfn.SINGLE(COLUMN('ПРЕГЛЕД ПРОЈЕКТНИХ ЗАЈМОВА'!#REF!)),FALSE))</f>
        <v>0</v>
      </c>
    </row>
    <row r="67" spans="1:13" s="4" customFormat="1" x14ac:dyDescent="0.2">
      <c r="A67" s="4">
        <f>+A64</f>
        <v>0</v>
      </c>
      <c r="B67" s="4">
        <f t="shared" si="6"/>
        <v>0</v>
      </c>
      <c r="C67" s="75">
        <f>IF(A67=0,0,'ПРЕГЛЕД ПРОЈЕКТНИХ ЗАЈМОВА'!A$4:A$4)</f>
        <v>0</v>
      </c>
      <c r="D67" s="75">
        <f>IF(A67=0,0,'ПРЕГЛЕД ПРОЈЕКТНИХ ЗАЈМОВА'!D$4:D$4)</f>
        <v>0</v>
      </c>
      <c r="E67" s="4">
        <f>IF(A67=0,0,+'ПРЕГЛЕД ПРОЈЕКТНИХ ЗАЈМОВА'!A$6:A$6)</f>
        <v>0</v>
      </c>
      <c r="F67" s="4">
        <f>IF($A67=0,0,+VLOOKUP($A67,'ПРЕГЛЕД ПРОЈЕКТНИХ ЗАЈМОВА'!$A$11:G$25,3,FALSE))</f>
        <v>0</v>
      </c>
      <c r="G67" s="4">
        <f>IF($A67=0,0,+VLOOKUP($A67,'ПРЕГЛЕД ПРОЈЕКТНИХ ЗАЈМОВА'!$A$11:H$25,4,FALSE))</f>
        <v>0</v>
      </c>
      <c r="H67" s="4">
        <f>IF($A67=0,0,+VLOOKUP($A67,'ПРЕГЛЕД ПРОЈЕКТНИХ ЗАЈМОВА'!$A$11:I$25,5,FALSE))</f>
        <v>0</v>
      </c>
      <c r="I67" s="4">
        <f>IF($A67=0,0,VLOOKUP($A67,'ПРЕГЛЕД ПРОЈЕКТНИХ ЗАЈМОВА'!$A$11:$L$25,6,FALSE))</f>
        <v>0</v>
      </c>
      <c r="J67" s="4">
        <f>IF($A67=0,0,VLOOKUP($A67,'ПРЕГЛЕД ПРОЈЕКТНИХ ЗАЈМОВА'!$A$11:$L$25,7,FALSE))</f>
        <v>0</v>
      </c>
      <c r="K67" s="4">
        <v>11</v>
      </c>
      <c r="L67" s="82" t="s">
        <v>814</v>
      </c>
      <c r="M67" s="74">
        <f>IF(A67=0,0,+VLOOKUP($A67,'ПРЕГЛЕД ПРОЈЕКТНИХ ЗАЈМОВА'!$A$11:$S$25,COLUMN('ПРЕГЛЕД ПРОЈЕКТНИХ ЗАЈМОВА'!J:J),FALSE))</f>
        <v>0</v>
      </c>
    </row>
    <row r="68" spans="1:13" s="4" customFormat="1" x14ac:dyDescent="0.2">
      <c r="A68" s="4">
        <f t="shared" si="9"/>
        <v>0</v>
      </c>
      <c r="B68" s="4">
        <f t="shared" si="6"/>
        <v>0</v>
      </c>
      <c r="C68" s="75">
        <f>IF(A68=0,0,'ПРЕГЛЕД ПРОЈЕКТНИХ ЗАЈМОВА'!A$4:A$4)</f>
        <v>0</v>
      </c>
      <c r="D68" s="75">
        <f>IF(A68=0,0,'ПРЕГЛЕД ПРОЈЕКТНИХ ЗАЈМОВА'!D$4:D$4)</f>
        <v>0</v>
      </c>
      <c r="E68" s="4">
        <f>IF(A68=0,0,+'ПРЕГЛЕД ПРОЈЕКТНИХ ЗАЈМОВА'!A$6:A$6)</f>
        <v>0</v>
      </c>
      <c r="F68" s="4">
        <f>IF($A68=0,0,+VLOOKUP($A68,'ПРЕГЛЕД ПРОЈЕКТНИХ ЗАЈМОВА'!$A$11:G$25,3,FALSE))</f>
        <v>0</v>
      </c>
      <c r="G68" s="4">
        <f>IF($A68=0,0,+VLOOKUP($A68,'ПРЕГЛЕД ПРОЈЕКТНИХ ЗАЈМОВА'!$A$11:H$25,4,FALSE))</f>
        <v>0</v>
      </c>
      <c r="H68" s="4">
        <f>IF($A68=0,0,+VLOOKUP($A68,'ПРЕГЛЕД ПРОЈЕКТНИХ ЗАЈМОВА'!$A$11:I$25,5,FALSE))</f>
        <v>0</v>
      </c>
      <c r="I68" s="4">
        <f>IF($A68=0,0,VLOOKUP($A68,'ПРЕГЛЕД ПРОЈЕКТНИХ ЗАЈМОВА'!$A$11:$L$25,6,FALSE))</f>
        <v>0</v>
      </c>
      <c r="J68" s="4">
        <f>IF($A68=0,0,VLOOKUP($A68,'ПРЕГЛЕД ПРОЈЕКТНИХ ЗАЈМОВА'!$A$11:$L$25,7,FALSE))</f>
        <v>0</v>
      </c>
      <c r="K68" s="4">
        <v>1</v>
      </c>
      <c r="L68" s="82" t="s">
        <v>814</v>
      </c>
      <c r="M68" s="74">
        <f>IF(A68=0,0,+VLOOKUP($A68,'ПРЕГЛЕД ПРОЈЕКТНИХ ЗАЈМОВА'!$A$11:$S$25,COLUMN('ПРЕГЛЕД ПРОЈЕКТНИХ ЗАЈМОВА'!K:K),FALSE))</f>
        <v>0</v>
      </c>
    </row>
    <row r="69" spans="1:13" s="4" customFormat="1" x14ac:dyDescent="0.2">
      <c r="A69" s="4">
        <f>+A66</f>
        <v>0</v>
      </c>
      <c r="B69" s="4">
        <f t="shared" si="6"/>
        <v>0</v>
      </c>
      <c r="C69" s="75">
        <f>IF(A69=0,0,'ПРЕГЛЕД ПРОЈЕКТНИХ ЗАЈМОВА'!A$4:A$4)</f>
        <v>0</v>
      </c>
      <c r="D69" s="75">
        <f>IF(A69=0,0,'ПРЕГЛЕД ПРОЈЕКТНИХ ЗАЈМОВА'!D$4:D$4)</f>
        <v>0</v>
      </c>
      <c r="E69" s="4">
        <f>IF(A69=0,0,+'ПРЕГЛЕД ПРОЈЕКТНИХ ЗАЈМОВА'!A$6:A$6)</f>
        <v>0</v>
      </c>
      <c r="F69" s="4">
        <f>IF($A69=0,0,+VLOOKUP($A69,'ПРЕГЛЕД ПРОЈЕКТНИХ ЗАЈМОВА'!$A$11:G$25,3,FALSE))</f>
        <v>0</v>
      </c>
      <c r="G69" s="4">
        <f>IF($A69=0,0,+VLOOKUP($A69,'ПРЕГЛЕД ПРОЈЕКТНИХ ЗАЈМОВА'!$A$11:H$25,4,FALSE))</f>
        <v>0</v>
      </c>
      <c r="H69" s="4">
        <f>IF($A69=0,0,+VLOOKUP($A69,'ПРЕГЛЕД ПРОЈЕКТНИХ ЗАЈМОВА'!$A$11:I$25,5,FALSE))</f>
        <v>0</v>
      </c>
      <c r="I69" s="4">
        <f>IF($A69=0,0,VLOOKUP($A69,'ПРЕГЛЕД ПРОЈЕКТНИХ ЗАЈМОВА'!$A$11:$L$25,6,FALSE))</f>
        <v>0</v>
      </c>
      <c r="J69" s="4">
        <f>IF($A69=0,0,VLOOKUP($A69,'ПРЕГЛЕД ПРОЈЕКТНИХ ЗАЈМОВА'!$A$11:$L$25,7,FALSE))</f>
        <v>0</v>
      </c>
      <c r="K69" s="4">
        <v>11</v>
      </c>
      <c r="L69" s="82" t="s">
        <v>815</v>
      </c>
      <c r="M69" s="74">
        <f>IF(A69=0,0,+VLOOKUP($A69,'ПРЕГЛЕД ПРОЈЕКТНИХ ЗАЈМОВА'!$A$11:$S$25,COLUMN('ПРЕГЛЕД ПРОЈЕКТНИХ ЗАЈМОВА'!L:L),FALSE))</f>
        <v>0</v>
      </c>
    </row>
    <row r="70" spans="1:13" s="4" customFormat="1" x14ac:dyDescent="0.2">
      <c r="A70" s="4">
        <f t="shared" si="9"/>
        <v>0</v>
      </c>
      <c r="B70" s="4">
        <f t="shared" si="6"/>
        <v>0</v>
      </c>
      <c r="C70" s="75">
        <f>IF(A70=0,0,'ПРЕГЛЕД ПРОЈЕКТНИХ ЗАЈМОВА'!A$4:A$4)</f>
        <v>0</v>
      </c>
      <c r="D70" s="75">
        <f>IF(A70=0,0,'ПРЕГЛЕД ПРОЈЕКТНИХ ЗАЈМОВА'!D$4:D$4)</f>
        <v>0</v>
      </c>
      <c r="E70" s="4">
        <f>IF(A70=0,0,+'ПРЕГЛЕД ПРОЈЕКТНИХ ЗАЈМОВА'!A$6:A$6)</f>
        <v>0</v>
      </c>
      <c r="F70" s="4">
        <f>IF($A70=0,0,+VLOOKUP($A70,'ПРЕГЛЕД ПРОЈЕКТНИХ ЗАЈМОВА'!$A$11:G$25,3,FALSE))</f>
        <v>0</v>
      </c>
      <c r="G70" s="4">
        <f>IF($A70=0,0,+VLOOKUP($A70,'ПРЕГЛЕД ПРОЈЕКТНИХ ЗАЈМОВА'!$A$11:H$25,4,FALSE))</f>
        <v>0</v>
      </c>
      <c r="H70" s="4">
        <f>IF($A70=0,0,+VLOOKUP($A70,'ПРЕГЛЕД ПРОЈЕКТНИХ ЗАЈМОВА'!$A$11:I$25,5,FALSE))</f>
        <v>0</v>
      </c>
      <c r="I70" s="4">
        <f>IF($A70=0,0,VLOOKUP($A70,'ПРЕГЛЕД ПРОЈЕКТНИХ ЗАЈМОВА'!$A$11:$L$25,6,FALSE))</f>
        <v>0</v>
      </c>
      <c r="J70" s="4">
        <f>IF($A70=0,0,VLOOKUP($A70,'ПРЕГЛЕД ПРОЈЕКТНИХ ЗАЈМОВА'!$A$11:$L$25,7,FALSE))</f>
        <v>0</v>
      </c>
      <c r="K70" s="4">
        <v>1</v>
      </c>
      <c r="L70" s="82" t="s">
        <v>815</v>
      </c>
      <c r="M70" s="74">
        <f>IF(A70=0,0,+VLOOKUP($A70,'ПРЕГЛЕД ПРОЈЕКТНИХ ЗАЈМОВА'!$A$11:$S$25,COLUMN('ПРЕГЛЕД ПРОЈЕКТНИХ ЗАЈМОВА'!M:M),FALSE))</f>
        <v>0</v>
      </c>
    </row>
    <row r="71" spans="1:13" s="4" customFormat="1" x14ac:dyDescent="0.2">
      <c r="A71" s="4">
        <f t="shared" si="9"/>
        <v>0</v>
      </c>
      <c r="B71" s="4">
        <f t="shared" si="6"/>
        <v>0</v>
      </c>
      <c r="C71" s="75">
        <f>IF(A71=0,0,'ПРЕГЛЕД ПРОЈЕКТНИХ ЗАЈМОВА'!A$4:A$4)</f>
        <v>0</v>
      </c>
      <c r="D71" s="75">
        <f>IF(A71=0,0,'ПРЕГЛЕД ПРОЈЕКТНИХ ЗАЈМОВА'!D$4:D$4)</f>
        <v>0</v>
      </c>
      <c r="E71" s="4">
        <f>IF(A71=0,0,+'ПРЕГЛЕД ПРОЈЕКТНИХ ЗАЈМОВА'!A$6:A$6)</f>
        <v>0</v>
      </c>
      <c r="F71" s="4">
        <f>IF($A71=0,0,+VLOOKUP($A71,'ПРЕГЛЕД ПРОЈЕКТНИХ ЗАЈМОВА'!$A$11:G$25,3,FALSE))</f>
        <v>0</v>
      </c>
      <c r="G71" s="4">
        <f>IF($A71=0,0,+VLOOKUP($A71,'ПРЕГЛЕД ПРОЈЕКТНИХ ЗАЈМОВА'!$A$11:H$25,4,FALSE))</f>
        <v>0</v>
      </c>
      <c r="H71" s="4">
        <f>IF($A71=0,0,+VLOOKUP($A71,'ПРЕГЛЕД ПРОЈЕКТНИХ ЗАЈМОВА'!$A$11:I$25,5,FALSE))</f>
        <v>0</v>
      </c>
      <c r="I71" s="4">
        <f>IF($A71=0,0,VLOOKUP($A71,'ПРЕГЛЕД ПРОЈЕКТНИХ ЗАЈМОВА'!$A$11:$L$25,6,FALSE))</f>
        <v>0</v>
      </c>
      <c r="J71" s="4">
        <f>IF($A71=0,0,VLOOKUP($A71,'ПРЕГЛЕД ПРОЈЕКТНИХ ЗАЈМОВА'!$A$11:$L$25,7,FALSE))</f>
        <v>0</v>
      </c>
      <c r="K71" s="4">
        <v>11</v>
      </c>
      <c r="L71" s="82">
        <v>2023</v>
      </c>
      <c r="M71" s="74">
        <f>IF(A71=0,0,+VLOOKUP($A71,'ПРЕГЛЕД ПРОЈЕКТНИХ ЗАЈМОВА'!$A$11:$S$25,COLUMN('ПРЕГЛЕД ПРОЈЕКТНИХ ЗАЈМОВА'!N:N),FALSE))</f>
        <v>0</v>
      </c>
    </row>
    <row r="72" spans="1:13" s="4" customFormat="1" x14ac:dyDescent="0.2">
      <c r="A72" s="4">
        <f t="shared" si="9"/>
        <v>0</v>
      </c>
      <c r="B72" s="4">
        <f t="shared" si="6"/>
        <v>0</v>
      </c>
      <c r="C72" s="75">
        <f>IF(A72=0,0,'ПРЕГЛЕД ПРОЈЕКТНИХ ЗАЈМОВА'!A$4:A$4)</f>
        <v>0</v>
      </c>
      <c r="D72" s="75">
        <f>IF(A72=0,0,'ПРЕГЛЕД ПРОЈЕКТНИХ ЗАЈМОВА'!D$4:D$4)</f>
        <v>0</v>
      </c>
      <c r="E72" s="4">
        <f>IF(A72=0,0,+'ПРЕГЛЕД ПРОЈЕКТНИХ ЗАЈМОВА'!A$6:A$6)</f>
        <v>0</v>
      </c>
      <c r="F72" s="4">
        <f>IF($A72=0,0,+VLOOKUP($A72,'ПРЕГЛЕД ПРОЈЕКТНИХ ЗАЈМОВА'!$A$11:G$25,3,FALSE))</f>
        <v>0</v>
      </c>
      <c r="G72" s="4">
        <f>IF($A72=0,0,+VLOOKUP($A72,'ПРЕГЛЕД ПРОЈЕКТНИХ ЗАЈМОВА'!$A$11:H$25,4,FALSE))</f>
        <v>0</v>
      </c>
      <c r="H72" s="4">
        <f>IF($A72=0,0,+VLOOKUP($A72,'ПРЕГЛЕД ПРОЈЕКТНИХ ЗАЈМОВА'!$A$11:I$25,5,FALSE))</f>
        <v>0</v>
      </c>
      <c r="I72" s="4">
        <f>IF($A72=0,0,VLOOKUP($A72,'ПРЕГЛЕД ПРОЈЕКТНИХ ЗАЈМОВА'!$A$11:$L$25,6,FALSE))</f>
        <v>0</v>
      </c>
      <c r="J72" s="4">
        <f>IF($A72=0,0,VLOOKUP($A72,'ПРЕГЛЕД ПРОЈЕКТНИХ ЗАЈМОВА'!$A$11:$L$25,7,FALSE))</f>
        <v>0</v>
      </c>
      <c r="K72" s="4">
        <v>1</v>
      </c>
      <c r="L72" s="82">
        <v>2023</v>
      </c>
      <c r="M72" s="74">
        <f>IF(A72=0,0,+VLOOKUP($A72,'ПРЕГЛЕД ПРОЈЕКТНИХ ЗАЈМОВА'!$A$11:$S$25,COLUMN('ПРЕГЛЕД ПРОЈЕКТНИХ ЗАЈМОВА'!O:O),FALSE))</f>
        <v>0</v>
      </c>
    </row>
    <row r="73" spans="1:13" s="4" customFormat="1" x14ac:dyDescent="0.2">
      <c r="A73" s="4">
        <f t="shared" si="9"/>
        <v>0</v>
      </c>
      <c r="B73" s="4">
        <f t="shared" si="6"/>
        <v>0</v>
      </c>
      <c r="C73" s="75">
        <f>IF(A73=0,0,'ПРЕГЛЕД ПРОЈЕКТНИХ ЗАЈМОВА'!A$4:A$4)</f>
        <v>0</v>
      </c>
      <c r="D73" s="75">
        <f>IF(A73=0,0,'ПРЕГЛЕД ПРОЈЕКТНИХ ЗАЈМОВА'!D$4:D$4)</f>
        <v>0</v>
      </c>
      <c r="E73" s="4">
        <f>IF(A73=0,0,+'ПРЕГЛЕД ПРОЈЕКТНИХ ЗАЈМОВА'!A$6:A$6)</f>
        <v>0</v>
      </c>
      <c r="F73" s="4">
        <f>IF($A73=0,0,+VLOOKUP($A73,'ПРЕГЛЕД ПРОЈЕКТНИХ ЗАЈМОВА'!$A$11:G$25,3,FALSE))</f>
        <v>0</v>
      </c>
      <c r="G73" s="4">
        <f>IF($A73=0,0,+VLOOKUP($A73,'ПРЕГЛЕД ПРОЈЕКТНИХ ЗАЈМОВА'!$A$11:H$25,4,FALSE))</f>
        <v>0</v>
      </c>
      <c r="H73" s="4">
        <f>IF($A73=0,0,+VLOOKUP($A73,'ПРЕГЛЕД ПРОЈЕКТНИХ ЗАЈМОВА'!$A$11:I$25,5,FALSE))</f>
        <v>0</v>
      </c>
      <c r="I73" s="4">
        <f>IF($A73=0,0,VLOOKUP($A73,'ПРЕГЛЕД ПРОЈЕКТНИХ ЗАЈМОВА'!$A$11:$L$25,6,FALSE))</f>
        <v>0</v>
      </c>
      <c r="J73" s="4">
        <f>IF($A73=0,0,VLOOKUP($A73,'ПРЕГЛЕД ПРОЈЕКТНИХ ЗАЈМОВА'!$A$11:$L$25,7,FALSE))</f>
        <v>0</v>
      </c>
      <c r="K73" s="4">
        <v>11</v>
      </c>
      <c r="L73" s="82">
        <v>2024</v>
      </c>
      <c r="M73" s="74">
        <f>IF(A73=0,0,+VLOOKUP($A73,'ПРЕГЛЕД ПРОЈЕКТНИХ ЗАЈМОВА'!$A$11:$S$25,COLUMN('ПРЕГЛЕД ПРОЈЕКТНИХ ЗАЈМОВА'!P:P),FALSE))</f>
        <v>0</v>
      </c>
    </row>
    <row r="74" spans="1:13" s="4" customFormat="1" x14ac:dyDescent="0.2">
      <c r="A74" s="4">
        <f t="shared" si="9"/>
        <v>0</v>
      </c>
      <c r="B74" s="4">
        <f t="shared" si="6"/>
        <v>0</v>
      </c>
      <c r="C74" s="75">
        <f>IF(A74=0,0,'ПРЕГЛЕД ПРОЈЕКТНИХ ЗАЈМОВА'!A$4:A$4)</f>
        <v>0</v>
      </c>
      <c r="D74" s="75">
        <f>IF(A74=0,0,'ПРЕГЛЕД ПРОЈЕКТНИХ ЗАЈМОВА'!D$4:D$4)</f>
        <v>0</v>
      </c>
      <c r="E74" s="4">
        <f>IF(A74=0,0,+'ПРЕГЛЕД ПРОЈЕКТНИХ ЗАЈМОВА'!A$6:A$6)</f>
        <v>0</v>
      </c>
      <c r="F74" s="4">
        <f>IF($A74=0,0,+VLOOKUP($A74,'ПРЕГЛЕД ПРОЈЕКТНИХ ЗАЈМОВА'!$A$11:G$25,3,FALSE))</f>
        <v>0</v>
      </c>
      <c r="G74" s="4">
        <f>IF($A74=0,0,+VLOOKUP($A74,'ПРЕГЛЕД ПРОЈЕКТНИХ ЗАЈМОВА'!$A$11:H$25,4,FALSE))</f>
        <v>0</v>
      </c>
      <c r="H74" s="4">
        <f>IF($A74=0,0,+VLOOKUP($A74,'ПРЕГЛЕД ПРОЈЕКТНИХ ЗАЈМОВА'!$A$11:I$25,5,FALSE))</f>
        <v>0</v>
      </c>
      <c r="I74" s="4">
        <f>IF($A74=0,0,VLOOKUP($A74,'ПРЕГЛЕД ПРОЈЕКТНИХ ЗАЈМОВА'!$A$11:$L$25,6,FALSE))</f>
        <v>0</v>
      </c>
      <c r="J74" s="4">
        <f>IF($A74=0,0,VLOOKUP($A74,'ПРЕГЛЕД ПРОЈЕКТНИХ ЗАЈМОВА'!$A$11:$L$25,7,FALSE))</f>
        <v>0</v>
      </c>
      <c r="K74" s="4">
        <v>1</v>
      </c>
      <c r="L74" s="82">
        <v>2024</v>
      </c>
      <c r="M74" s="74">
        <f>IF(A74=0,0,+VLOOKUP($A74,'ПРЕГЛЕД ПРОЈЕКТНИХ ЗАЈМОВА'!$A$11:$S$25,COLUMN('ПРЕГЛЕД ПРОЈЕКТНИХ ЗАЈМОВА'!Q:Q),FALSE))</f>
        <v>0</v>
      </c>
    </row>
    <row r="75" spans="1:13" s="4" customFormat="1" x14ac:dyDescent="0.2">
      <c r="A75" s="4">
        <f t="shared" si="9"/>
        <v>0</v>
      </c>
      <c r="B75" s="4">
        <f t="shared" si="6"/>
        <v>0</v>
      </c>
      <c r="C75" s="75">
        <f>IF(A75=0,0,'ПРЕГЛЕД ПРОЈЕКТНИХ ЗАЈМОВА'!A$4:A$4)</f>
        <v>0</v>
      </c>
      <c r="D75" s="75">
        <f>IF(A75=0,0,'ПРЕГЛЕД ПРОЈЕКТНИХ ЗАЈМОВА'!D$4:D$4)</f>
        <v>0</v>
      </c>
      <c r="E75" s="4">
        <f>IF(A75=0,0,+'ПРЕГЛЕД ПРОЈЕКТНИХ ЗАЈМОВА'!A$6:A$6)</f>
        <v>0</v>
      </c>
      <c r="F75" s="4">
        <f>IF($A75=0,0,+VLOOKUP($A75,'ПРЕГЛЕД ПРОЈЕКТНИХ ЗАЈМОВА'!$A$11:G$25,3,FALSE))</f>
        <v>0</v>
      </c>
      <c r="G75" s="4">
        <f>IF($A75=0,0,+VLOOKUP($A75,'ПРЕГЛЕД ПРОЈЕКТНИХ ЗАЈМОВА'!$A$11:H$25,4,FALSE))</f>
        <v>0</v>
      </c>
      <c r="H75" s="4">
        <f>IF($A75=0,0,+VLOOKUP($A75,'ПРЕГЛЕД ПРОЈЕКТНИХ ЗАЈМОВА'!$A$11:I$25,5,FALSE))</f>
        <v>0</v>
      </c>
      <c r="I75" s="4">
        <f>IF($A75=0,0,VLOOKUP($A75,'ПРЕГЛЕД ПРОЈЕКТНИХ ЗАЈМОВА'!$A$11:$L$25,6,FALSE))</f>
        <v>0</v>
      </c>
      <c r="J75" s="4">
        <f>IF($A75=0,0,VLOOKUP($A75,'ПРЕГЛЕД ПРОЈЕКТНИХ ЗАЈМОВА'!$A$11:$L$25,7,FALSE))</f>
        <v>0</v>
      </c>
      <c r="K75" s="4">
        <v>11</v>
      </c>
      <c r="L75" s="82">
        <v>2025</v>
      </c>
      <c r="M75" s="74">
        <f>IF(A75=0,0,+VLOOKUP($A75,'ПРЕГЛЕД ПРОЈЕКТНИХ ЗАЈМОВА'!$A$11:$S$25,COLUMN('ПРЕГЛЕД ПРОЈЕКТНИХ ЗАЈМОВА'!R:R),FALSE))</f>
        <v>0</v>
      </c>
    </row>
    <row r="76" spans="1:13" s="4" customFormat="1" x14ac:dyDescent="0.2">
      <c r="A76" s="4">
        <f t="shared" si="9"/>
        <v>0</v>
      </c>
      <c r="B76" s="4">
        <f t="shared" si="6"/>
        <v>0</v>
      </c>
      <c r="C76" s="75">
        <f>IF(A76=0,0,'ПРЕГЛЕД ПРОЈЕКТНИХ ЗАЈМОВА'!A$4:A$4)</f>
        <v>0</v>
      </c>
      <c r="D76" s="75">
        <f>IF(A76=0,0,'ПРЕГЛЕД ПРОЈЕКТНИХ ЗАЈМОВА'!D$4:D$4)</f>
        <v>0</v>
      </c>
      <c r="E76" s="4">
        <f>IF(A76=0,0,+'ПРЕГЛЕД ПРОЈЕКТНИХ ЗАЈМОВА'!A$6:A$6)</f>
        <v>0</v>
      </c>
      <c r="F76" s="4">
        <f>IF($A76=0,0,+VLOOKUP($A76,'ПРЕГЛЕД ПРОЈЕКТНИХ ЗАЈМОВА'!$A$11:G$25,3,FALSE))</f>
        <v>0</v>
      </c>
      <c r="G76" s="4">
        <f>IF($A76=0,0,+VLOOKUP($A76,'ПРЕГЛЕД ПРОЈЕКТНИХ ЗАЈМОВА'!$A$11:H$25,4,FALSE))</f>
        <v>0</v>
      </c>
      <c r="H76" s="4">
        <f>IF($A76=0,0,+VLOOKUP($A76,'ПРЕГЛЕД ПРОЈЕКТНИХ ЗАЈМОВА'!$A$11:I$25,5,FALSE))</f>
        <v>0</v>
      </c>
      <c r="I76" s="4">
        <f>IF($A76=0,0,VLOOKUP($A76,'ПРЕГЛЕД ПРОЈЕКТНИХ ЗАЈМОВА'!$A$11:$L$25,6,FALSE))</f>
        <v>0</v>
      </c>
      <c r="J76" s="4">
        <f>IF($A76=0,0,VLOOKUP($A76,'ПРЕГЛЕД ПРОЈЕКТНИХ ЗАЈМОВА'!$A$11:$L$25,7,FALSE))</f>
        <v>0</v>
      </c>
      <c r="K76" s="4">
        <v>1</v>
      </c>
      <c r="L76" s="82">
        <v>2025</v>
      </c>
      <c r="M76" s="74">
        <f>IF(A76=0,0,+VLOOKUP($A76,'ПРЕГЛЕД ПРОЈЕКТНИХ ЗАЈМОВА'!$A$11:$S$25,COLUMN('ПРЕГЛЕД ПРОЈЕКТНИХ ЗАЈМОВА'!S:S),FALSE))</f>
        <v>0</v>
      </c>
    </row>
    <row r="77" spans="1:13" s="4" customFormat="1" x14ac:dyDescent="0.2">
      <c r="A77" s="4">
        <f t="shared" si="9"/>
        <v>0</v>
      </c>
      <c r="B77" s="4">
        <f t="shared" si="6"/>
        <v>0</v>
      </c>
      <c r="C77" s="75">
        <f>IF(A77=0,0,'ПРЕГЛЕД ПРОЈЕКТНИХ ЗАЈМОВА'!A$4:A$4)</f>
        <v>0</v>
      </c>
      <c r="D77" s="75">
        <f>IF(A77=0,0,'ПРЕГЛЕД ПРОЈЕКТНИХ ЗАЈМОВА'!D$4:D$4)</f>
        <v>0</v>
      </c>
      <c r="E77" s="4">
        <f>IF(A77=0,0,+'ПРЕГЛЕД ПРОЈЕКТНИХ ЗАЈМОВА'!A$6:A$6)</f>
        <v>0</v>
      </c>
      <c r="F77" s="4">
        <f>IF($A77=0,0,+VLOOKUP($A77,'ПРЕГЛЕД ПРОЈЕКТНИХ ЗАЈМОВА'!$A$11:G$25,3,FALSE))</f>
        <v>0</v>
      </c>
      <c r="G77" s="4">
        <f>IF($A77=0,0,+VLOOKUP($A77,'ПРЕГЛЕД ПРОЈЕКТНИХ ЗАЈМОВА'!$A$11:H$25,4,FALSE))</f>
        <v>0</v>
      </c>
      <c r="H77" s="4">
        <f>IF($A77=0,0,+VLOOKUP($A77,'ПРЕГЛЕД ПРОЈЕКТНИХ ЗАЈМОВА'!$A$11:I$25,5,FALSE))</f>
        <v>0</v>
      </c>
      <c r="I77" s="4">
        <f>IF($A77=0,0,VLOOKUP($A77,'ПРЕГЛЕД ПРОЈЕКТНИХ ЗАЈМОВА'!$A$11:$L$25,6,FALSE))</f>
        <v>0</v>
      </c>
      <c r="J77" s="4">
        <f>IF($A77=0,0,VLOOKUP($A77,'ПРЕГЛЕД ПРОЈЕКТНИХ ЗАЈМОВА'!$A$11:$L$25,7,FALSE))</f>
        <v>0</v>
      </c>
      <c r="K77" s="4">
        <v>11</v>
      </c>
      <c r="L77" s="82" t="s">
        <v>812</v>
      </c>
      <c r="M77" s="74">
        <f>IF(A77=0,0,+VLOOKUP($A77,'ПРЕГЛЕД ПРОЈЕКТНИХ ЗАЈМОВА'!$A$11:$U$25,COLUMN('ПРЕГЛЕД ПРОЈЕКТНИХ ЗАЈМОВА'!T:T),FALSE))</f>
        <v>0</v>
      </c>
    </row>
    <row r="78" spans="1:13" s="4" customFormat="1" x14ac:dyDescent="0.2">
      <c r="A78" s="4">
        <f t="shared" si="9"/>
        <v>0</v>
      </c>
      <c r="B78" s="4">
        <f t="shared" si="6"/>
        <v>0</v>
      </c>
      <c r="C78" s="75">
        <f>IF(A78=0,0,'ПРЕГЛЕД ПРОЈЕКТНИХ ЗАЈМОВА'!A$4:A$4)</f>
        <v>0</v>
      </c>
      <c r="D78" s="75">
        <f>IF(A78=0,0,'ПРЕГЛЕД ПРОЈЕКТНИХ ЗАЈМОВА'!D$4:D$4)</f>
        <v>0</v>
      </c>
      <c r="E78" s="4">
        <f>IF(A78=0,0,+'ПРЕГЛЕД ПРОЈЕКТНИХ ЗАЈМОВА'!A$6:A$6)</f>
        <v>0</v>
      </c>
      <c r="F78" s="4">
        <f>IF($A78=0,0,+VLOOKUP($A78,'ПРЕГЛЕД ПРОЈЕКТНИХ ЗАЈМОВА'!$A$11:G$25,3,FALSE))</f>
        <v>0</v>
      </c>
      <c r="G78" s="4">
        <f>IF($A78=0,0,+VLOOKUP($A78,'ПРЕГЛЕД ПРОЈЕКТНИХ ЗАЈМОВА'!$A$11:H$25,4,FALSE))</f>
        <v>0</v>
      </c>
      <c r="H78" s="4">
        <f>IF($A78=0,0,+VLOOKUP($A78,'ПРЕГЛЕД ПРОЈЕКТНИХ ЗАЈМОВА'!$A$11:I$25,5,FALSE))</f>
        <v>0</v>
      </c>
      <c r="I78" s="4">
        <f>IF($A78=0,0,VLOOKUP($A78,'ПРЕГЛЕД ПРОЈЕКТНИХ ЗАЈМОВА'!$A$11:$L$25,6,FALSE))</f>
        <v>0</v>
      </c>
      <c r="J78" s="4">
        <f>IF($A78=0,0,VLOOKUP($A78,'ПРЕГЛЕД ПРОЈЕКТНИХ ЗАЈМОВА'!$A$11:$L$25,7,FALSE))</f>
        <v>0</v>
      </c>
      <c r="K78" s="4">
        <v>1</v>
      </c>
      <c r="L78" s="82" t="s">
        <v>812</v>
      </c>
      <c r="M78" s="74">
        <f>IF(A78=0,0,+VLOOKUP($A78,'ПРЕГЛЕД ПРОЈЕКТНИХ ЗАЈМОВА'!$A$11:$U$25,COLUMN('ПРЕГЛЕД ПРОЈЕКТНИХ ЗАЈМОВА'!U:U),FALSE))</f>
        <v>0</v>
      </c>
    </row>
    <row r="79" spans="1:13" s="4" customFormat="1" x14ac:dyDescent="0.2">
      <c r="A79" s="78">
        <f>IF(MAX(A$5:A74)+1&gt;A$1,0,A65+1)</f>
        <v>0</v>
      </c>
      <c r="B79" s="4">
        <f t="shared" si="6"/>
        <v>0</v>
      </c>
      <c r="C79" s="75">
        <f>IF(A79=0,0,'ПРЕГЛЕД ПРОЈЕКТНИХ ЗАЈМОВА'!A$4:A$4)</f>
        <v>0</v>
      </c>
      <c r="D79" s="75">
        <f>IF(A79=0,0,'ПРЕГЛЕД ПРОЈЕКТНИХ ЗАЈМОВА'!D$4:D$4)</f>
        <v>0</v>
      </c>
      <c r="E79" s="4">
        <f>IF(A79=0,0,+'ПРЕГЛЕД ПРОЈЕКТНИХ ЗАЈМОВА'!A$6:A$6)</f>
        <v>0</v>
      </c>
      <c r="F79" s="4">
        <f>IF($A79=0,0,+VLOOKUP($A79,'ПРЕГЛЕД ПРОЈЕКТНИХ ЗАЈМОВА'!$A$11:G$25,3,FALSE))</f>
        <v>0</v>
      </c>
      <c r="G79" s="4">
        <f>IF($A79=0,0,+VLOOKUP($A79,'ПРЕГЛЕД ПРОЈЕКТНИХ ЗАЈМОВА'!$A$11:H$25,4,FALSE))</f>
        <v>0</v>
      </c>
      <c r="H79" s="4">
        <f>IF($A79=0,0,+VLOOKUP($A79,'ПРЕГЛЕД ПРОЈЕКТНИХ ЗАЈМОВА'!$A$11:I$25,5,FALSE))</f>
        <v>0</v>
      </c>
      <c r="I79" s="4">
        <f>IF($A79=0,0,VLOOKUP($A79,'ПРЕГЛЕД ПРОЈЕКТНИХ ЗАЈМОВА'!$A$11:$L$25,6,FALSE))</f>
        <v>0</v>
      </c>
      <c r="J79" s="4">
        <f>IF($A79=0,0,VLOOKUP($A79,'ПРЕГЛЕД ПРОЈЕКТНИХ ЗАЈМОВА'!$A$11:$L$25,7,FALSE))</f>
        <v>0</v>
      </c>
      <c r="K79" s="4">
        <v>11</v>
      </c>
      <c r="L79" s="95" t="s">
        <v>654</v>
      </c>
      <c r="M79" s="74">
        <f>IF(A79=0,0,+VLOOKUP($A79,'ПРЕГЛЕД ПРОЈЕКТНИХ ЗАЈМОВА'!$A$11:$S$25,COLUMN('ПРЕГЛЕД ПРОЈЕКТНИХ ЗАЈМОВА'!H:H),FALSE))</f>
        <v>0</v>
      </c>
    </row>
    <row r="80" spans="1:13" s="4" customFormat="1" x14ac:dyDescent="0.2">
      <c r="A80" s="4">
        <f>+A79</f>
        <v>0</v>
      </c>
      <c r="B80" s="4">
        <f t="shared" si="6"/>
        <v>0</v>
      </c>
      <c r="C80" s="75">
        <f>IF(A80=0,0,'ПРЕГЛЕД ПРОЈЕКТНИХ ЗАЈМОВА'!A$4:A$4)</f>
        <v>0</v>
      </c>
      <c r="D80" s="75">
        <f>IF(A80=0,0,'ПРЕГЛЕД ПРОЈЕКТНИХ ЗАЈМОВА'!D$4:D$4)</f>
        <v>0</v>
      </c>
      <c r="E80" s="4">
        <f>IF(A80=0,0,+'ПРЕГЛЕД ПРОЈЕКТНИХ ЗАЈМОВА'!A$6:A$6)</f>
        <v>0</v>
      </c>
      <c r="F80" s="4">
        <f>IF($A80=0,0,+VLOOKUP($A80,'ПРЕГЛЕД ПРОЈЕКТНИХ ЗАЈМОВА'!$A$11:G$25,3,FALSE))</f>
        <v>0</v>
      </c>
      <c r="G80" s="4">
        <f>IF($A80=0,0,+VLOOKUP($A80,'ПРЕГЛЕД ПРОЈЕКТНИХ ЗАЈМОВА'!$A$11:H$25,4,FALSE))</f>
        <v>0</v>
      </c>
      <c r="H80" s="4">
        <f>IF($A80=0,0,+VLOOKUP($A80,'ПРЕГЛЕД ПРОЈЕКТНИХ ЗАЈМОВА'!$A$11:I$25,5,FALSE))</f>
        <v>0</v>
      </c>
      <c r="I80" s="4">
        <f>IF($A80=0,0,VLOOKUP($A80,'ПРЕГЛЕД ПРОЈЕКТНИХ ЗАЈМОВА'!$A$11:$L$25,6,FALSE))</f>
        <v>0</v>
      </c>
      <c r="J80" s="4">
        <f>IF($A80=0,0,VLOOKUP($A80,'ПРЕГЛЕД ПРОЈЕКТНИХ ЗАЈМОВА'!$A$11:$L$25,7,FALSE))</f>
        <v>0</v>
      </c>
      <c r="K80" s="4">
        <v>1</v>
      </c>
      <c r="L80" s="121" t="s">
        <v>805</v>
      </c>
      <c r="M80" s="74">
        <f>IF(A80=0,0,+VLOOKUP($A80,'ПРЕГЛЕД ПРОЈЕКТНИХ ЗАЈМОВА'!$A$11:$S$25,COLUMN('ПРЕГЛЕД ПРОЈЕКТНИХ ЗАЈМОВА'!I:I),FALSE))</f>
        <v>0</v>
      </c>
    </row>
    <row r="81" spans="1:13" s="4" customFormat="1" x14ac:dyDescent="0.2">
      <c r="A81" s="4">
        <f t="shared" ref="A81:A93" si="10">+A80</f>
        <v>0</v>
      </c>
      <c r="B81" s="4">
        <f t="shared" si="6"/>
        <v>0</v>
      </c>
      <c r="C81" s="75">
        <f>IF(A81=0,0,'ПРЕГЛЕД ПРОЈЕКТНИХ ЗАЈМОВА'!A$4:A$4)</f>
        <v>0</v>
      </c>
      <c r="D81" s="75">
        <f>IF(A81=0,0,'ПРЕГЛЕД ПРОЈЕКТНИХ ЗАЈМОВА'!D$4:D$4)</f>
        <v>0</v>
      </c>
      <c r="E81" s="4">
        <f>IF(A81=0,0,+'ПРЕГЛЕД ПРОЈЕКТНИХ ЗАЈМОВА'!A$6:A$6)</f>
        <v>0</v>
      </c>
      <c r="F81" s="4">
        <f>IF($A81=0,0,+VLOOKUP($A81,'ПРЕГЛЕД ПРОЈЕКТНИХ ЗАЈМОВА'!$A$11:G$25,3,FALSE))</f>
        <v>0</v>
      </c>
      <c r="G81" s="4">
        <f>IF($A81=0,0,+VLOOKUP($A81,'ПРЕГЛЕД ПРОЈЕКТНИХ ЗАЈМОВА'!$A$11:H$25,4,FALSE))</f>
        <v>0</v>
      </c>
      <c r="H81" s="4">
        <f>IF($A81=0,0,+VLOOKUP($A81,'ПРЕГЛЕД ПРОЈЕКТНИХ ЗАЈМОВА'!$A$11:I$25,5,FALSE))</f>
        <v>0</v>
      </c>
      <c r="I81" s="4">
        <f>IF($A81=0,0,VLOOKUP($A81,'ПРЕГЛЕД ПРОЈЕКТНИХ ЗАЈМОВА'!$A$11:$L$25,6,FALSE))</f>
        <v>0</v>
      </c>
      <c r="J81" s="4">
        <f>IF($A81=0,0,VLOOKUP($A81,'ПРЕГЛЕД ПРОЈЕКТНИХ ЗАЈМОВА'!$A$11:$L$25,7,FALSE))</f>
        <v>0</v>
      </c>
      <c r="K81" s="4">
        <v>11</v>
      </c>
      <c r="L81" s="82" t="s">
        <v>761</v>
      </c>
      <c r="M81" s="74">
        <f>IF(A81=0,0,+VLOOKUP($A81,'ПРЕГЛЕД ПРОЈЕКТНИХ ЗАЈМОВА'!$A$11:$S$25,_xlfn.SINGLE(COLUMN('ПРЕГЛЕД ПРОЈЕКТНИХ ЗАЈМОВА'!#REF!)),FALSE))</f>
        <v>0</v>
      </c>
    </row>
    <row r="82" spans="1:13" s="4" customFormat="1" x14ac:dyDescent="0.2">
      <c r="A82" s="4">
        <f>+A79</f>
        <v>0</v>
      </c>
      <c r="B82" s="4">
        <f t="shared" si="6"/>
        <v>0</v>
      </c>
      <c r="C82" s="75">
        <f>IF(A82=0,0,'ПРЕГЛЕД ПРОЈЕКТНИХ ЗАЈМОВА'!A$4:A$4)</f>
        <v>0</v>
      </c>
      <c r="D82" s="75">
        <f>IF(A82=0,0,'ПРЕГЛЕД ПРОЈЕКТНИХ ЗАЈМОВА'!D$4:D$4)</f>
        <v>0</v>
      </c>
      <c r="E82" s="4">
        <f>IF(A82=0,0,+'ПРЕГЛЕД ПРОЈЕКТНИХ ЗАЈМОВА'!A$6:A$6)</f>
        <v>0</v>
      </c>
      <c r="F82" s="4">
        <f>IF($A82=0,0,+VLOOKUP($A82,'ПРЕГЛЕД ПРОЈЕКТНИХ ЗАЈМОВА'!$A$11:G$25,3,FALSE))</f>
        <v>0</v>
      </c>
      <c r="G82" s="4">
        <f>IF($A82=0,0,+VLOOKUP($A82,'ПРЕГЛЕД ПРОЈЕКТНИХ ЗАЈМОВА'!$A$11:H$25,4,FALSE))</f>
        <v>0</v>
      </c>
      <c r="H82" s="4">
        <f>IF($A82=0,0,+VLOOKUP($A82,'ПРЕГЛЕД ПРОЈЕКТНИХ ЗАЈМОВА'!$A$11:I$25,5,FALSE))</f>
        <v>0</v>
      </c>
      <c r="I82" s="4">
        <f>IF($A82=0,0,VLOOKUP($A82,'ПРЕГЛЕД ПРОЈЕКТНИХ ЗАЈМОВА'!$A$11:$L$25,6,FALSE))</f>
        <v>0</v>
      </c>
      <c r="J82" s="4">
        <f>IF($A82=0,0,VLOOKUP($A82,'ПРЕГЛЕД ПРОЈЕКТНИХ ЗАЈМОВА'!$A$11:$L$25,7,FALSE))</f>
        <v>0</v>
      </c>
      <c r="K82" s="4">
        <v>1</v>
      </c>
      <c r="L82" s="82" t="s">
        <v>814</v>
      </c>
      <c r="M82" s="74">
        <f>IF(A82=0,0,+VLOOKUP($A82,'ПРЕГЛЕД ПРОЈЕКТНИХ ЗАЈМОВА'!$A$11:$S$25,COLUMN('ПРЕГЛЕД ПРОЈЕКТНИХ ЗАЈМОВА'!J:J),FALSE))</f>
        <v>0</v>
      </c>
    </row>
    <row r="83" spans="1:13" s="4" customFormat="1" x14ac:dyDescent="0.2">
      <c r="A83" s="4">
        <f t="shared" si="10"/>
        <v>0</v>
      </c>
      <c r="B83" s="4">
        <f t="shared" si="6"/>
        <v>0</v>
      </c>
      <c r="C83" s="75">
        <f>IF(A83=0,0,'ПРЕГЛЕД ПРОЈЕКТНИХ ЗАЈМОВА'!A$4:A$4)</f>
        <v>0</v>
      </c>
      <c r="D83" s="75">
        <f>IF(A83=0,0,'ПРЕГЛЕД ПРОЈЕКТНИХ ЗАЈМОВА'!D$4:D$4)</f>
        <v>0</v>
      </c>
      <c r="E83" s="4">
        <f>IF(A83=0,0,+'ПРЕГЛЕД ПРОЈЕКТНИХ ЗАЈМОВА'!A$6:A$6)</f>
        <v>0</v>
      </c>
      <c r="F83" s="4">
        <f>IF($A83=0,0,+VLOOKUP($A83,'ПРЕГЛЕД ПРОЈЕКТНИХ ЗАЈМОВА'!$A$11:G$25,3,FALSE))</f>
        <v>0</v>
      </c>
      <c r="G83" s="4">
        <f>IF($A83=0,0,+VLOOKUP($A83,'ПРЕГЛЕД ПРОЈЕКТНИХ ЗАЈМОВА'!$A$11:H$25,4,FALSE))</f>
        <v>0</v>
      </c>
      <c r="H83" s="4">
        <f>IF($A83=0,0,+VLOOKUP($A83,'ПРЕГЛЕД ПРОЈЕКТНИХ ЗАЈМОВА'!$A$11:I$25,5,FALSE))</f>
        <v>0</v>
      </c>
      <c r="I83" s="4">
        <f>IF($A83=0,0,VLOOKUP($A83,'ПРЕГЛЕД ПРОЈЕКТНИХ ЗАЈМОВА'!$A$11:$L$25,6,FALSE))</f>
        <v>0</v>
      </c>
      <c r="J83" s="4">
        <f>IF($A83=0,0,VLOOKUP($A83,'ПРЕГЛЕД ПРОЈЕКТНИХ ЗАЈМОВА'!$A$11:$L$25,7,FALSE))</f>
        <v>0</v>
      </c>
      <c r="K83" s="4">
        <v>11</v>
      </c>
      <c r="L83" s="82" t="s">
        <v>814</v>
      </c>
      <c r="M83" s="74">
        <f>IF(A83=0,0,+VLOOKUP($A83,'ПРЕГЛЕД ПРОЈЕКТНИХ ЗАЈМОВА'!$A$11:$S$25,COLUMN('ПРЕГЛЕД ПРОЈЕКТНИХ ЗАЈМОВА'!K:K),FALSE))</f>
        <v>0</v>
      </c>
    </row>
    <row r="84" spans="1:13" s="4" customFormat="1" x14ac:dyDescent="0.2">
      <c r="A84" s="4">
        <f>+A81</f>
        <v>0</v>
      </c>
      <c r="B84" s="4">
        <f t="shared" si="6"/>
        <v>0</v>
      </c>
      <c r="C84" s="75">
        <f>IF(A84=0,0,'ПРЕГЛЕД ПРОЈЕКТНИХ ЗАЈМОВА'!A$4:A$4)</f>
        <v>0</v>
      </c>
      <c r="D84" s="75">
        <f>IF(A84=0,0,'ПРЕГЛЕД ПРОЈЕКТНИХ ЗАЈМОВА'!D$4:D$4)</f>
        <v>0</v>
      </c>
      <c r="E84" s="4">
        <f>IF(A84=0,0,+'ПРЕГЛЕД ПРОЈЕКТНИХ ЗАЈМОВА'!A$6:A$6)</f>
        <v>0</v>
      </c>
      <c r="F84" s="4">
        <f>IF($A84=0,0,+VLOOKUP($A84,'ПРЕГЛЕД ПРОЈЕКТНИХ ЗАЈМОВА'!$A$11:G$25,3,FALSE))</f>
        <v>0</v>
      </c>
      <c r="G84" s="4">
        <f>IF($A84=0,0,+VLOOKUP($A84,'ПРЕГЛЕД ПРОЈЕКТНИХ ЗАЈМОВА'!$A$11:H$25,4,FALSE))</f>
        <v>0</v>
      </c>
      <c r="H84" s="4">
        <f>IF($A84=0,0,+VLOOKUP($A84,'ПРЕГЛЕД ПРОЈЕКТНИХ ЗАЈМОВА'!$A$11:I$25,5,FALSE))</f>
        <v>0</v>
      </c>
      <c r="I84" s="4">
        <f>IF($A84=0,0,VLOOKUP($A84,'ПРЕГЛЕД ПРОЈЕКТНИХ ЗАЈМОВА'!$A$11:$L$25,6,FALSE))</f>
        <v>0</v>
      </c>
      <c r="J84" s="4">
        <f>IF($A84=0,0,VLOOKUP($A84,'ПРЕГЛЕД ПРОЈЕКТНИХ ЗАЈМОВА'!$A$11:$L$25,7,FALSE))</f>
        <v>0</v>
      </c>
      <c r="K84" s="4">
        <v>1</v>
      </c>
      <c r="L84" s="82" t="s">
        <v>815</v>
      </c>
      <c r="M84" s="74">
        <f>IF(A84=0,0,+VLOOKUP($A84,'ПРЕГЛЕД ПРОЈЕКТНИХ ЗАЈМОВА'!$A$11:$S$25,COLUMN('ПРЕГЛЕД ПРОЈЕКТНИХ ЗАЈМОВА'!L:L),FALSE))</f>
        <v>0</v>
      </c>
    </row>
    <row r="85" spans="1:13" s="4" customFormat="1" x14ac:dyDescent="0.2">
      <c r="A85" s="4">
        <f t="shared" si="10"/>
        <v>0</v>
      </c>
      <c r="B85" s="4">
        <f t="shared" si="6"/>
        <v>0</v>
      </c>
      <c r="C85" s="75">
        <f>IF(A85=0,0,'ПРЕГЛЕД ПРОЈЕКТНИХ ЗАЈМОВА'!A$4:A$4)</f>
        <v>0</v>
      </c>
      <c r="D85" s="75">
        <f>IF(A85=0,0,'ПРЕГЛЕД ПРОЈЕКТНИХ ЗАЈМОВА'!D$4:D$4)</f>
        <v>0</v>
      </c>
      <c r="E85" s="4">
        <f>IF(A85=0,0,+'ПРЕГЛЕД ПРОЈЕКТНИХ ЗАЈМОВА'!A$6:A$6)</f>
        <v>0</v>
      </c>
      <c r="F85" s="4">
        <f>IF($A85=0,0,+VLOOKUP($A85,'ПРЕГЛЕД ПРОЈЕКТНИХ ЗАЈМОВА'!$A$11:G$25,3,FALSE))</f>
        <v>0</v>
      </c>
      <c r="G85" s="4">
        <f>IF($A85=0,0,+VLOOKUP($A85,'ПРЕГЛЕД ПРОЈЕКТНИХ ЗАЈМОВА'!$A$11:H$25,4,FALSE))</f>
        <v>0</v>
      </c>
      <c r="H85" s="4">
        <f>IF($A85=0,0,+VLOOKUP($A85,'ПРЕГЛЕД ПРОЈЕКТНИХ ЗАЈМОВА'!$A$11:I$25,5,FALSE))</f>
        <v>0</v>
      </c>
      <c r="I85" s="4">
        <f>IF($A85=0,0,VLOOKUP($A85,'ПРЕГЛЕД ПРОЈЕКТНИХ ЗАЈМОВА'!$A$11:$L$25,6,FALSE))</f>
        <v>0</v>
      </c>
      <c r="J85" s="4">
        <f>IF($A85=0,0,VLOOKUP($A85,'ПРЕГЛЕД ПРОЈЕКТНИХ ЗАЈМОВА'!$A$11:$L$25,7,FALSE))</f>
        <v>0</v>
      </c>
      <c r="K85" s="4">
        <v>11</v>
      </c>
      <c r="L85" s="82" t="s">
        <v>815</v>
      </c>
      <c r="M85" s="74">
        <f>IF(A85=0,0,+VLOOKUP($A85,'ПРЕГЛЕД ПРОЈЕКТНИХ ЗАЈМОВА'!$A$11:$S$25,COLUMN('ПРЕГЛЕД ПРОЈЕКТНИХ ЗАЈМОВА'!M:M),FALSE))</f>
        <v>0</v>
      </c>
    </row>
    <row r="86" spans="1:13" s="4" customFormat="1" x14ac:dyDescent="0.2">
      <c r="A86" s="4">
        <f t="shared" si="10"/>
        <v>0</v>
      </c>
      <c r="B86" s="4">
        <f t="shared" si="6"/>
        <v>0</v>
      </c>
      <c r="C86" s="75">
        <f>IF(A86=0,0,'ПРЕГЛЕД ПРОЈЕКТНИХ ЗАЈМОВА'!A$4:A$4)</f>
        <v>0</v>
      </c>
      <c r="D86" s="75">
        <f>IF(A86=0,0,'ПРЕГЛЕД ПРОЈЕКТНИХ ЗАЈМОВА'!D$4:D$4)</f>
        <v>0</v>
      </c>
      <c r="E86" s="4">
        <f>IF(A86=0,0,+'ПРЕГЛЕД ПРОЈЕКТНИХ ЗАЈМОВА'!A$6:A$6)</f>
        <v>0</v>
      </c>
      <c r="F86" s="4">
        <f>IF($A86=0,0,+VLOOKUP($A86,'ПРЕГЛЕД ПРОЈЕКТНИХ ЗАЈМОВА'!$A$11:G$25,3,FALSE))</f>
        <v>0</v>
      </c>
      <c r="G86" s="4">
        <f>IF($A86=0,0,+VLOOKUP($A86,'ПРЕГЛЕД ПРОЈЕКТНИХ ЗАЈМОВА'!$A$11:H$25,4,FALSE))</f>
        <v>0</v>
      </c>
      <c r="H86" s="4">
        <f>IF($A86=0,0,+VLOOKUP($A86,'ПРЕГЛЕД ПРОЈЕКТНИХ ЗАЈМОВА'!$A$11:I$25,5,FALSE))</f>
        <v>0</v>
      </c>
      <c r="I86" s="4">
        <f>IF($A86=0,0,VLOOKUP($A86,'ПРЕГЛЕД ПРОЈЕКТНИХ ЗАЈМОВА'!$A$11:$L$25,6,FALSE))</f>
        <v>0</v>
      </c>
      <c r="J86" s="4">
        <f>IF($A86=0,0,VLOOKUP($A86,'ПРЕГЛЕД ПРОЈЕКТНИХ ЗАЈМОВА'!$A$11:$L$25,7,FALSE))</f>
        <v>0</v>
      </c>
      <c r="K86" s="4">
        <v>1</v>
      </c>
      <c r="L86" s="82">
        <v>2023</v>
      </c>
      <c r="M86" s="74">
        <f>IF(A86=0,0,+VLOOKUP($A86,'ПРЕГЛЕД ПРОЈЕКТНИХ ЗАЈМОВА'!$A$11:$S$25,COLUMN('ПРЕГЛЕД ПРОЈЕКТНИХ ЗАЈМОВА'!N:N),FALSE))</f>
        <v>0</v>
      </c>
    </row>
    <row r="87" spans="1:13" s="4" customFormat="1" x14ac:dyDescent="0.2">
      <c r="A87" s="4">
        <f t="shared" si="10"/>
        <v>0</v>
      </c>
      <c r="B87" s="4">
        <f t="shared" si="6"/>
        <v>0</v>
      </c>
      <c r="C87" s="75">
        <f>IF(A87=0,0,'ПРЕГЛЕД ПРОЈЕКТНИХ ЗАЈМОВА'!A$4:A$4)</f>
        <v>0</v>
      </c>
      <c r="D87" s="75">
        <f>IF(A87=0,0,'ПРЕГЛЕД ПРОЈЕКТНИХ ЗАЈМОВА'!D$4:D$4)</f>
        <v>0</v>
      </c>
      <c r="E87" s="4">
        <f>IF(A87=0,0,+'ПРЕГЛЕД ПРОЈЕКТНИХ ЗАЈМОВА'!A$6:A$6)</f>
        <v>0</v>
      </c>
      <c r="F87" s="4">
        <f>IF($A87=0,0,+VLOOKUP($A87,'ПРЕГЛЕД ПРОЈЕКТНИХ ЗАЈМОВА'!$A$11:G$25,3,FALSE))</f>
        <v>0</v>
      </c>
      <c r="G87" s="4">
        <f>IF($A87=0,0,+VLOOKUP($A87,'ПРЕГЛЕД ПРОЈЕКТНИХ ЗАЈМОВА'!$A$11:H$25,4,FALSE))</f>
        <v>0</v>
      </c>
      <c r="H87" s="4">
        <f>IF($A87=0,0,+VLOOKUP($A87,'ПРЕГЛЕД ПРОЈЕКТНИХ ЗАЈМОВА'!$A$11:I$25,5,FALSE))</f>
        <v>0</v>
      </c>
      <c r="I87" s="4">
        <f>IF($A87=0,0,VLOOKUP($A87,'ПРЕГЛЕД ПРОЈЕКТНИХ ЗАЈМОВА'!$A$11:$L$25,6,FALSE))</f>
        <v>0</v>
      </c>
      <c r="J87" s="4">
        <f>IF($A87=0,0,VLOOKUP($A87,'ПРЕГЛЕД ПРОЈЕКТНИХ ЗАЈМОВА'!$A$11:$L$25,7,FALSE))</f>
        <v>0</v>
      </c>
      <c r="K87" s="4">
        <v>11</v>
      </c>
      <c r="L87" s="82">
        <v>2023</v>
      </c>
      <c r="M87" s="74">
        <f>IF(A87=0,0,+VLOOKUP($A87,'ПРЕГЛЕД ПРОЈЕКТНИХ ЗАЈМОВА'!$A$11:$S$25,COLUMN('ПРЕГЛЕД ПРОЈЕКТНИХ ЗАЈМОВА'!O:O),FALSE))</f>
        <v>0</v>
      </c>
    </row>
    <row r="88" spans="1:13" s="4" customFormat="1" x14ac:dyDescent="0.2">
      <c r="A88" s="4">
        <f t="shared" si="10"/>
        <v>0</v>
      </c>
      <c r="B88" s="4">
        <f t="shared" si="6"/>
        <v>0</v>
      </c>
      <c r="C88" s="75">
        <f>IF(A88=0,0,'ПРЕГЛЕД ПРОЈЕКТНИХ ЗАЈМОВА'!A$4:A$4)</f>
        <v>0</v>
      </c>
      <c r="D88" s="75">
        <f>IF(A88=0,0,'ПРЕГЛЕД ПРОЈЕКТНИХ ЗАЈМОВА'!D$4:D$4)</f>
        <v>0</v>
      </c>
      <c r="E88" s="4">
        <f>IF(A88=0,0,+'ПРЕГЛЕД ПРОЈЕКТНИХ ЗАЈМОВА'!A$6:A$6)</f>
        <v>0</v>
      </c>
      <c r="F88" s="4">
        <f>IF($A88=0,0,+VLOOKUP($A88,'ПРЕГЛЕД ПРОЈЕКТНИХ ЗАЈМОВА'!$A$11:G$25,3,FALSE))</f>
        <v>0</v>
      </c>
      <c r="G88" s="4">
        <f>IF($A88=0,0,+VLOOKUP($A88,'ПРЕГЛЕД ПРОЈЕКТНИХ ЗАЈМОВА'!$A$11:H$25,4,FALSE))</f>
        <v>0</v>
      </c>
      <c r="H88" s="4">
        <f>IF($A88=0,0,+VLOOKUP($A88,'ПРЕГЛЕД ПРОЈЕКТНИХ ЗАЈМОВА'!$A$11:I$25,5,FALSE))</f>
        <v>0</v>
      </c>
      <c r="I88" s="4">
        <f>IF($A88=0,0,VLOOKUP($A88,'ПРЕГЛЕД ПРОЈЕКТНИХ ЗАЈМОВА'!$A$11:$L$25,6,FALSE))</f>
        <v>0</v>
      </c>
      <c r="J88" s="4">
        <f>IF($A88=0,0,VLOOKUP($A88,'ПРЕГЛЕД ПРОЈЕКТНИХ ЗАЈМОВА'!$A$11:$L$25,7,FALSE))</f>
        <v>0</v>
      </c>
      <c r="K88" s="4">
        <v>1</v>
      </c>
      <c r="L88" s="82">
        <v>2024</v>
      </c>
      <c r="M88" s="74">
        <f>IF(A88=0,0,+VLOOKUP($A88,'ПРЕГЛЕД ПРОЈЕКТНИХ ЗАЈМОВА'!$A$11:$S$25,COLUMN('ПРЕГЛЕД ПРОЈЕКТНИХ ЗАЈМОВА'!P:P),FALSE))</f>
        <v>0</v>
      </c>
    </row>
    <row r="89" spans="1:13" s="4" customFormat="1" x14ac:dyDescent="0.2">
      <c r="A89" s="4">
        <f t="shared" si="10"/>
        <v>0</v>
      </c>
      <c r="B89" s="4">
        <f t="shared" si="6"/>
        <v>0</v>
      </c>
      <c r="C89" s="75">
        <f>IF(A89=0,0,'ПРЕГЛЕД ПРОЈЕКТНИХ ЗАЈМОВА'!A$4:A$4)</f>
        <v>0</v>
      </c>
      <c r="D89" s="75">
        <f>IF(A89=0,0,'ПРЕГЛЕД ПРОЈЕКТНИХ ЗАЈМОВА'!D$4:D$4)</f>
        <v>0</v>
      </c>
      <c r="E89" s="4">
        <f>IF(A89=0,0,+'ПРЕГЛЕД ПРОЈЕКТНИХ ЗАЈМОВА'!A$6:A$6)</f>
        <v>0</v>
      </c>
      <c r="F89" s="4">
        <f>IF($A89=0,0,+VLOOKUP($A89,'ПРЕГЛЕД ПРОЈЕКТНИХ ЗАЈМОВА'!$A$11:G$25,3,FALSE))</f>
        <v>0</v>
      </c>
      <c r="G89" s="4">
        <f>IF($A89=0,0,+VLOOKUP($A89,'ПРЕГЛЕД ПРОЈЕКТНИХ ЗАЈМОВА'!$A$11:H$25,4,FALSE))</f>
        <v>0</v>
      </c>
      <c r="H89" s="4">
        <f>IF($A89=0,0,+VLOOKUP($A89,'ПРЕГЛЕД ПРОЈЕКТНИХ ЗАЈМОВА'!$A$11:I$25,5,FALSE))</f>
        <v>0</v>
      </c>
      <c r="I89" s="4">
        <f>IF($A89=0,0,VLOOKUP($A89,'ПРЕГЛЕД ПРОЈЕКТНИХ ЗАЈМОВА'!$A$11:$L$25,6,FALSE))</f>
        <v>0</v>
      </c>
      <c r="J89" s="4">
        <f>IF($A89=0,0,VLOOKUP($A89,'ПРЕГЛЕД ПРОЈЕКТНИХ ЗАЈМОВА'!$A$11:$L$25,7,FALSE))</f>
        <v>0</v>
      </c>
      <c r="K89" s="4">
        <v>11</v>
      </c>
      <c r="L89" s="82">
        <v>2024</v>
      </c>
      <c r="M89" s="74">
        <f>IF(A89=0,0,+VLOOKUP($A89,'ПРЕГЛЕД ПРОЈЕКТНИХ ЗАЈМОВА'!$A$11:$S$25,COLUMN('ПРЕГЛЕД ПРОЈЕКТНИХ ЗАЈМОВА'!Q:Q),FALSE))</f>
        <v>0</v>
      </c>
    </row>
    <row r="90" spans="1:13" s="4" customFormat="1" x14ac:dyDescent="0.2">
      <c r="A90" s="4">
        <f t="shared" si="10"/>
        <v>0</v>
      </c>
      <c r="B90" s="4">
        <f t="shared" si="6"/>
        <v>0</v>
      </c>
      <c r="C90" s="75">
        <f>IF(A90=0,0,'ПРЕГЛЕД ПРОЈЕКТНИХ ЗАЈМОВА'!A$4:A$4)</f>
        <v>0</v>
      </c>
      <c r="D90" s="75">
        <f>IF(A90=0,0,'ПРЕГЛЕД ПРОЈЕКТНИХ ЗАЈМОВА'!D$4:D$4)</f>
        <v>0</v>
      </c>
      <c r="E90" s="4">
        <f>IF(A90=0,0,+'ПРЕГЛЕД ПРОЈЕКТНИХ ЗАЈМОВА'!A$6:A$6)</f>
        <v>0</v>
      </c>
      <c r="F90" s="4">
        <f>IF($A90=0,0,+VLOOKUP($A90,'ПРЕГЛЕД ПРОЈЕКТНИХ ЗАЈМОВА'!$A$11:G$25,3,FALSE))</f>
        <v>0</v>
      </c>
      <c r="G90" s="4">
        <f>IF($A90=0,0,+VLOOKUP($A90,'ПРЕГЛЕД ПРОЈЕКТНИХ ЗАЈМОВА'!$A$11:H$25,4,FALSE))</f>
        <v>0</v>
      </c>
      <c r="H90" s="4">
        <f>IF($A90=0,0,+VLOOKUP($A90,'ПРЕГЛЕД ПРОЈЕКТНИХ ЗАЈМОВА'!$A$11:I$25,5,FALSE))</f>
        <v>0</v>
      </c>
      <c r="I90" s="4">
        <f>IF($A90=0,0,VLOOKUP($A90,'ПРЕГЛЕД ПРОЈЕКТНИХ ЗАЈМОВА'!$A$11:$L$25,6,FALSE))</f>
        <v>0</v>
      </c>
      <c r="J90" s="4">
        <f>IF($A90=0,0,VLOOKUP($A90,'ПРЕГЛЕД ПРОЈЕКТНИХ ЗАЈМОВА'!$A$11:$L$25,7,FALSE))</f>
        <v>0</v>
      </c>
      <c r="K90" s="4">
        <v>1</v>
      </c>
      <c r="L90" s="82">
        <v>2025</v>
      </c>
      <c r="M90" s="74">
        <f>IF(A90=0,0,+VLOOKUP($A90,'ПРЕГЛЕД ПРОЈЕКТНИХ ЗАЈМОВА'!$A$11:$S$25,COLUMN('ПРЕГЛЕД ПРОЈЕКТНИХ ЗАЈМОВА'!R:R),FALSE))</f>
        <v>0</v>
      </c>
    </row>
    <row r="91" spans="1:13" s="4" customFormat="1" x14ac:dyDescent="0.2">
      <c r="A91" s="4">
        <f t="shared" si="10"/>
        <v>0</v>
      </c>
      <c r="B91" s="4">
        <f t="shared" si="6"/>
        <v>0</v>
      </c>
      <c r="C91" s="75">
        <f>IF(A91=0,0,'ПРЕГЛЕД ПРОЈЕКТНИХ ЗАЈМОВА'!A$4:A$4)</f>
        <v>0</v>
      </c>
      <c r="D91" s="75">
        <f>IF(A91=0,0,'ПРЕГЛЕД ПРОЈЕКТНИХ ЗАЈМОВА'!D$4:D$4)</f>
        <v>0</v>
      </c>
      <c r="E91" s="4">
        <f>IF(A91=0,0,+'ПРЕГЛЕД ПРОЈЕКТНИХ ЗАЈМОВА'!A$6:A$6)</f>
        <v>0</v>
      </c>
      <c r="F91" s="4">
        <f>IF($A91=0,0,+VLOOKUP($A91,'ПРЕГЛЕД ПРОЈЕКТНИХ ЗАЈМОВА'!$A$11:G$25,3,FALSE))</f>
        <v>0</v>
      </c>
      <c r="G91" s="4">
        <f>IF($A91=0,0,+VLOOKUP($A91,'ПРЕГЛЕД ПРОЈЕКТНИХ ЗАЈМОВА'!$A$11:H$25,4,FALSE))</f>
        <v>0</v>
      </c>
      <c r="H91" s="4">
        <f>IF($A91=0,0,+VLOOKUP($A91,'ПРЕГЛЕД ПРОЈЕКТНИХ ЗАЈМОВА'!$A$11:I$25,5,FALSE))</f>
        <v>0</v>
      </c>
      <c r="I91" s="4">
        <f>IF($A91=0,0,VLOOKUP($A91,'ПРЕГЛЕД ПРОЈЕКТНИХ ЗАЈМОВА'!$A$11:$L$25,6,FALSE))</f>
        <v>0</v>
      </c>
      <c r="J91" s="4">
        <f>IF($A91=0,0,VLOOKUP($A91,'ПРЕГЛЕД ПРОЈЕКТНИХ ЗАЈМОВА'!$A$11:$L$25,7,FALSE))</f>
        <v>0</v>
      </c>
      <c r="K91" s="4">
        <v>11</v>
      </c>
      <c r="L91" s="82">
        <v>2025</v>
      </c>
      <c r="M91" s="74">
        <f>IF(A91=0,0,+VLOOKUP($A91,'ПРЕГЛЕД ПРОЈЕКТНИХ ЗАЈМОВА'!$A$11:$S$25,COLUMN('ПРЕГЛЕД ПРОЈЕКТНИХ ЗАЈМОВА'!S:S),FALSE))</f>
        <v>0</v>
      </c>
    </row>
    <row r="92" spans="1:13" s="4" customFormat="1" x14ac:dyDescent="0.2">
      <c r="A92" s="4">
        <f t="shared" si="10"/>
        <v>0</v>
      </c>
      <c r="B92" s="4">
        <f t="shared" si="6"/>
        <v>0</v>
      </c>
      <c r="C92" s="75">
        <f>IF(A92=0,0,'ПРЕГЛЕД ПРОЈЕКТНИХ ЗАЈМОВА'!A$4:A$4)</f>
        <v>0</v>
      </c>
      <c r="D92" s="75">
        <f>IF(A92=0,0,'ПРЕГЛЕД ПРОЈЕКТНИХ ЗАЈМОВА'!D$4:D$4)</f>
        <v>0</v>
      </c>
      <c r="E92" s="4">
        <f>IF(A92=0,0,+'ПРЕГЛЕД ПРОЈЕКТНИХ ЗАЈМОВА'!A$6:A$6)</f>
        <v>0</v>
      </c>
      <c r="F92" s="4">
        <f>IF($A92=0,0,+VLOOKUP($A92,'ПРЕГЛЕД ПРОЈЕКТНИХ ЗАЈМОВА'!$A$11:G$25,3,FALSE))</f>
        <v>0</v>
      </c>
      <c r="G92" s="4">
        <f>IF($A92=0,0,+VLOOKUP($A92,'ПРЕГЛЕД ПРОЈЕКТНИХ ЗАЈМОВА'!$A$11:H$25,4,FALSE))</f>
        <v>0</v>
      </c>
      <c r="H92" s="4">
        <f>IF($A92=0,0,+VLOOKUP($A92,'ПРЕГЛЕД ПРОЈЕКТНИХ ЗАЈМОВА'!$A$11:I$25,5,FALSE))</f>
        <v>0</v>
      </c>
      <c r="I92" s="4">
        <f>IF($A92=0,0,VLOOKUP($A92,'ПРЕГЛЕД ПРОЈЕКТНИХ ЗАЈМОВА'!$A$11:$L$25,6,FALSE))</f>
        <v>0</v>
      </c>
      <c r="J92" s="4">
        <f>IF($A92=0,0,VLOOKUP($A92,'ПРЕГЛЕД ПРОЈЕКТНИХ ЗАЈМОВА'!$A$11:$L$25,7,FALSE))</f>
        <v>0</v>
      </c>
      <c r="K92" s="4">
        <v>1</v>
      </c>
      <c r="L92" s="82" t="s">
        <v>812</v>
      </c>
      <c r="M92" s="74">
        <f>IF(A92=0,0,+VLOOKUP($A92,'ПРЕГЛЕД ПРОЈЕКТНИХ ЗАЈМОВА'!$A$11:$U$25,COLUMN('ПРЕГЛЕД ПРОЈЕКТНИХ ЗАЈМОВА'!T:T),FALSE))</f>
        <v>0</v>
      </c>
    </row>
    <row r="93" spans="1:13" s="4" customFormat="1" x14ac:dyDescent="0.2">
      <c r="A93" s="4">
        <f t="shared" si="10"/>
        <v>0</v>
      </c>
      <c r="B93" s="4">
        <f t="shared" si="6"/>
        <v>0</v>
      </c>
      <c r="C93" s="75">
        <f>IF(A93=0,0,'ПРЕГЛЕД ПРОЈЕКТНИХ ЗАЈМОВА'!A$4:A$4)</f>
        <v>0</v>
      </c>
      <c r="D93" s="75">
        <f>IF(A93=0,0,'ПРЕГЛЕД ПРОЈЕКТНИХ ЗАЈМОВА'!D$4:D$4)</f>
        <v>0</v>
      </c>
      <c r="E93" s="4">
        <f>IF(A93=0,0,+'ПРЕГЛЕД ПРОЈЕКТНИХ ЗАЈМОВА'!A$6:A$6)</f>
        <v>0</v>
      </c>
      <c r="F93" s="4">
        <f>IF($A93=0,0,+VLOOKUP($A93,'ПРЕГЛЕД ПРОЈЕКТНИХ ЗАЈМОВА'!$A$11:G$25,3,FALSE))</f>
        <v>0</v>
      </c>
      <c r="G93" s="4">
        <f>IF($A93=0,0,+VLOOKUP($A93,'ПРЕГЛЕД ПРОЈЕКТНИХ ЗАЈМОВА'!$A$11:H$25,4,FALSE))</f>
        <v>0</v>
      </c>
      <c r="H93" s="4">
        <f>IF($A93=0,0,+VLOOKUP($A93,'ПРЕГЛЕД ПРОЈЕКТНИХ ЗАЈМОВА'!$A$11:I$25,5,FALSE))</f>
        <v>0</v>
      </c>
      <c r="I93" s="4">
        <f>IF($A93=0,0,VLOOKUP($A93,'ПРЕГЛЕД ПРОЈЕКТНИХ ЗАЈМОВА'!$A$11:$L$25,6,FALSE))</f>
        <v>0</v>
      </c>
      <c r="J93" s="4">
        <f>IF($A93=0,0,VLOOKUP($A93,'ПРЕГЛЕД ПРОЈЕКТНИХ ЗАЈМОВА'!$A$11:$L$25,7,FALSE))</f>
        <v>0</v>
      </c>
      <c r="K93" s="4">
        <v>11</v>
      </c>
      <c r="L93" s="82" t="s">
        <v>812</v>
      </c>
      <c r="M93" s="74">
        <f>IF(A93=0,0,+VLOOKUP($A93,'ПРЕГЛЕД ПРОЈЕКТНИХ ЗАЈМОВА'!$A$11:$U$25,COLUMN('ПРЕГЛЕД ПРОЈЕКТНИХ ЗАЈМОВА'!U:U),FALSE))</f>
        <v>0</v>
      </c>
    </row>
    <row r="94" spans="1:13" s="4" customFormat="1" x14ac:dyDescent="0.2">
      <c r="A94" s="78">
        <f>IF(MAX(A$5:A89)+1&gt;A$1,0,A80+1)</f>
        <v>0</v>
      </c>
      <c r="B94" s="4">
        <f t="shared" ref="B94:B139" si="11">+IF(A94&gt;0,+B93+1,0)</f>
        <v>0</v>
      </c>
      <c r="C94" s="75">
        <f>IF(A94=0,0,'ПРЕГЛЕД ПРОЈЕКТНИХ ЗАЈМОВА'!A$4:A$4)</f>
        <v>0</v>
      </c>
      <c r="D94" s="75">
        <f>IF(A94=0,0,'ПРЕГЛЕД ПРОЈЕКТНИХ ЗАЈМОВА'!D$4:D$4)</f>
        <v>0</v>
      </c>
      <c r="E94" s="4">
        <f>IF(A94=0,0,+'ПРЕГЛЕД ПРОЈЕКТНИХ ЗАЈМОВА'!A$6:A$6)</f>
        <v>0</v>
      </c>
      <c r="F94" s="4">
        <f>IF($A94=0,0,+VLOOKUP($A94,'ПРЕГЛЕД ПРОЈЕКТНИХ ЗАЈМОВА'!$A$11:G$25,3,FALSE))</f>
        <v>0</v>
      </c>
      <c r="G94" s="4">
        <f>IF($A94=0,0,+VLOOKUP($A94,'ПРЕГЛЕД ПРОЈЕКТНИХ ЗАЈМОВА'!$A$11:H$25,4,FALSE))</f>
        <v>0</v>
      </c>
      <c r="H94" s="4">
        <f>IF($A94=0,0,+VLOOKUP($A94,'ПРЕГЛЕД ПРОЈЕКТНИХ ЗАЈМОВА'!$A$11:I$25,5,FALSE))</f>
        <v>0</v>
      </c>
      <c r="I94" s="4">
        <f>IF($A94=0,0,VLOOKUP($A94,'ПРЕГЛЕД ПРОЈЕКТНИХ ЗАЈМОВА'!$A$11:$L$25,6,FALSE))</f>
        <v>0</v>
      </c>
      <c r="J94" s="4">
        <f>IF($A94=0,0,VLOOKUP($A94,'ПРЕГЛЕД ПРОЈЕКТНИХ ЗАЈМОВА'!$A$11:$L$25,7,FALSE))</f>
        <v>0</v>
      </c>
      <c r="K94" s="4">
        <v>1</v>
      </c>
      <c r="L94" s="95" t="s">
        <v>654</v>
      </c>
      <c r="M94" s="74">
        <f>IF(A94=0,0,+VLOOKUP($A94,'ПРЕГЛЕД ПРОЈЕКТНИХ ЗАЈМОВА'!$A$11:$S$25,COLUMN('ПРЕГЛЕД ПРОЈЕКТНИХ ЗАЈМОВА'!H:H),FALSE))</f>
        <v>0</v>
      </c>
    </row>
    <row r="95" spans="1:13" s="4" customFormat="1" x14ac:dyDescent="0.2">
      <c r="A95" s="4">
        <f>+A94</f>
        <v>0</v>
      </c>
      <c r="B95" s="4">
        <f t="shared" si="11"/>
        <v>0</v>
      </c>
      <c r="C95" s="75">
        <f>IF(A95=0,0,'ПРЕГЛЕД ПРОЈЕКТНИХ ЗАЈМОВА'!A$4:A$4)</f>
        <v>0</v>
      </c>
      <c r="D95" s="75">
        <f>IF(A95=0,0,'ПРЕГЛЕД ПРОЈЕКТНИХ ЗАЈМОВА'!D$4:D$4)</f>
        <v>0</v>
      </c>
      <c r="E95" s="4">
        <f>IF(A95=0,0,+'ПРЕГЛЕД ПРОЈЕКТНИХ ЗАЈМОВА'!A$6:A$6)</f>
        <v>0</v>
      </c>
      <c r="F95" s="4">
        <f>IF($A95=0,0,+VLOOKUP($A95,'ПРЕГЛЕД ПРОЈЕКТНИХ ЗАЈМОВА'!$A$11:G$25,3,FALSE))</f>
        <v>0</v>
      </c>
      <c r="G95" s="4">
        <f>IF($A95=0,0,+VLOOKUP($A95,'ПРЕГЛЕД ПРОЈЕКТНИХ ЗАЈМОВА'!$A$11:H$25,4,FALSE))</f>
        <v>0</v>
      </c>
      <c r="H95" s="4">
        <f>IF($A95=0,0,+VLOOKUP($A95,'ПРЕГЛЕД ПРОЈЕКТНИХ ЗАЈМОВА'!$A$11:I$25,5,FALSE))</f>
        <v>0</v>
      </c>
      <c r="I95" s="4">
        <f>IF($A95=0,0,VLOOKUP($A95,'ПРЕГЛЕД ПРОЈЕКТНИХ ЗАЈМОВА'!$A$11:$L$25,6,FALSE))</f>
        <v>0</v>
      </c>
      <c r="J95" s="4">
        <f>IF($A95=0,0,VLOOKUP($A95,'ПРЕГЛЕД ПРОЈЕКТНИХ ЗАЈМОВА'!$A$11:$L$25,7,FALSE))</f>
        <v>0</v>
      </c>
      <c r="K95" s="4">
        <v>11</v>
      </c>
      <c r="L95" s="121" t="s">
        <v>805</v>
      </c>
      <c r="M95" s="74">
        <f>IF(A95=0,0,+VLOOKUP($A95,'ПРЕГЛЕД ПРОЈЕКТНИХ ЗАЈМОВА'!$A$11:$S$25,COLUMN('ПРЕГЛЕД ПРОЈЕКТНИХ ЗАЈМОВА'!I:I),FALSE))</f>
        <v>0</v>
      </c>
    </row>
    <row r="96" spans="1:13" s="4" customFormat="1" x14ac:dyDescent="0.2">
      <c r="A96" s="4">
        <f t="shared" ref="A96:A108" si="12">+A95</f>
        <v>0</v>
      </c>
      <c r="B96" s="4">
        <f t="shared" si="11"/>
        <v>0</v>
      </c>
      <c r="C96" s="75">
        <f>IF(A96=0,0,'ПРЕГЛЕД ПРОЈЕКТНИХ ЗАЈМОВА'!A$4:A$4)</f>
        <v>0</v>
      </c>
      <c r="D96" s="75">
        <f>IF(A96=0,0,'ПРЕГЛЕД ПРОЈЕКТНИХ ЗАЈМОВА'!D$4:D$4)</f>
        <v>0</v>
      </c>
      <c r="E96" s="4">
        <f>IF(A96=0,0,+'ПРЕГЛЕД ПРОЈЕКТНИХ ЗАЈМОВА'!A$6:A$6)</f>
        <v>0</v>
      </c>
      <c r="F96" s="4">
        <f>IF($A96=0,0,+VLOOKUP($A96,'ПРЕГЛЕД ПРОЈЕКТНИХ ЗАЈМОВА'!$A$11:G$25,3,FALSE))</f>
        <v>0</v>
      </c>
      <c r="G96" s="4">
        <f>IF($A96=0,0,+VLOOKUP($A96,'ПРЕГЛЕД ПРОЈЕКТНИХ ЗАЈМОВА'!$A$11:H$25,4,FALSE))</f>
        <v>0</v>
      </c>
      <c r="H96" s="4">
        <f>IF($A96=0,0,+VLOOKUP($A96,'ПРЕГЛЕД ПРОЈЕКТНИХ ЗАЈМОВА'!$A$11:I$25,5,FALSE))</f>
        <v>0</v>
      </c>
      <c r="I96" s="4">
        <f>IF($A96=0,0,VLOOKUP($A96,'ПРЕГЛЕД ПРОЈЕКТНИХ ЗАЈМОВА'!$A$11:$L$25,6,FALSE))</f>
        <v>0</v>
      </c>
      <c r="J96" s="4">
        <f>IF($A96=0,0,VLOOKUP($A96,'ПРЕГЛЕД ПРОЈЕКТНИХ ЗАЈМОВА'!$A$11:$L$25,7,FALSE))</f>
        <v>0</v>
      </c>
      <c r="K96" s="4">
        <v>1</v>
      </c>
      <c r="L96" s="82" t="s">
        <v>761</v>
      </c>
      <c r="M96" s="74">
        <f>IF(A96=0,0,+VLOOKUP($A96,'ПРЕГЛЕД ПРОЈЕКТНИХ ЗАЈМОВА'!$A$11:$S$25,_xlfn.SINGLE(COLUMN('ПРЕГЛЕД ПРОЈЕКТНИХ ЗАЈМОВА'!#REF!)),FALSE))</f>
        <v>0</v>
      </c>
    </row>
    <row r="97" spans="1:13" s="4" customFormat="1" x14ac:dyDescent="0.2">
      <c r="A97" s="4">
        <f>+A94</f>
        <v>0</v>
      </c>
      <c r="B97" s="4">
        <f t="shared" si="11"/>
        <v>0</v>
      </c>
      <c r="C97" s="75">
        <f>IF(A97=0,0,'ПРЕГЛЕД ПРОЈЕКТНИХ ЗАЈМОВА'!A$4:A$4)</f>
        <v>0</v>
      </c>
      <c r="D97" s="75">
        <f>IF(A97=0,0,'ПРЕГЛЕД ПРОЈЕКТНИХ ЗАЈМОВА'!D$4:D$4)</f>
        <v>0</v>
      </c>
      <c r="E97" s="4">
        <f>IF(A97=0,0,+'ПРЕГЛЕД ПРОЈЕКТНИХ ЗАЈМОВА'!A$6:A$6)</f>
        <v>0</v>
      </c>
      <c r="F97" s="4">
        <f>IF($A97=0,0,+VLOOKUP($A97,'ПРЕГЛЕД ПРОЈЕКТНИХ ЗАЈМОВА'!$A$11:G$25,3,FALSE))</f>
        <v>0</v>
      </c>
      <c r="G97" s="4">
        <f>IF($A97=0,0,+VLOOKUP($A97,'ПРЕГЛЕД ПРОЈЕКТНИХ ЗАЈМОВА'!$A$11:H$25,4,FALSE))</f>
        <v>0</v>
      </c>
      <c r="H97" s="4">
        <f>IF($A97=0,0,+VLOOKUP($A97,'ПРЕГЛЕД ПРОЈЕКТНИХ ЗАЈМОВА'!$A$11:I$25,5,FALSE))</f>
        <v>0</v>
      </c>
      <c r="I97" s="4">
        <f>IF($A97=0,0,VLOOKUP($A97,'ПРЕГЛЕД ПРОЈЕКТНИХ ЗАЈМОВА'!$A$11:$L$25,6,FALSE))</f>
        <v>0</v>
      </c>
      <c r="J97" s="4">
        <f>IF($A97=0,0,VLOOKUP($A97,'ПРЕГЛЕД ПРОЈЕКТНИХ ЗАЈМОВА'!$A$11:$L$25,7,FALSE))</f>
        <v>0</v>
      </c>
      <c r="K97" s="4">
        <v>11</v>
      </c>
      <c r="L97" s="82" t="s">
        <v>814</v>
      </c>
      <c r="M97" s="74">
        <f>IF(A97=0,0,+VLOOKUP($A97,'ПРЕГЛЕД ПРОЈЕКТНИХ ЗАЈМОВА'!$A$11:$S$25,COLUMN('ПРЕГЛЕД ПРОЈЕКТНИХ ЗАЈМОВА'!J:J),FALSE))</f>
        <v>0</v>
      </c>
    </row>
    <row r="98" spans="1:13" s="4" customFormat="1" x14ac:dyDescent="0.2">
      <c r="A98" s="4">
        <f t="shared" si="12"/>
        <v>0</v>
      </c>
      <c r="B98" s="4">
        <f t="shared" si="11"/>
        <v>0</v>
      </c>
      <c r="C98" s="75">
        <f>IF(A98=0,0,'ПРЕГЛЕД ПРОЈЕКТНИХ ЗАЈМОВА'!A$4:A$4)</f>
        <v>0</v>
      </c>
      <c r="D98" s="75">
        <f>IF(A98=0,0,'ПРЕГЛЕД ПРОЈЕКТНИХ ЗАЈМОВА'!D$4:D$4)</f>
        <v>0</v>
      </c>
      <c r="E98" s="4">
        <f>IF(A98=0,0,+'ПРЕГЛЕД ПРОЈЕКТНИХ ЗАЈМОВА'!A$6:A$6)</f>
        <v>0</v>
      </c>
      <c r="F98" s="4">
        <f>IF($A98=0,0,+VLOOKUP($A98,'ПРЕГЛЕД ПРОЈЕКТНИХ ЗАЈМОВА'!$A$11:G$25,3,FALSE))</f>
        <v>0</v>
      </c>
      <c r="G98" s="4">
        <f>IF($A98=0,0,+VLOOKUP($A98,'ПРЕГЛЕД ПРОЈЕКТНИХ ЗАЈМОВА'!$A$11:H$25,4,FALSE))</f>
        <v>0</v>
      </c>
      <c r="H98" s="4">
        <f>IF($A98=0,0,+VLOOKUP($A98,'ПРЕГЛЕД ПРОЈЕКТНИХ ЗАЈМОВА'!$A$11:I$25,5,FALSE))</f>
        <v>0</v>
      </c>
      <c r="I98" s="4">
        <f>IF($A98=0,0,VLOOKUP($A98,'ПРЕГЛЕД ПРОЈЕКТНИХ ЗАЈМОВА'!$A$11:$L$25,6,FALSE))</f>
        <v>0</v>
      </c>
      <c r="J98" s="4">
        <f>IF($A98=0,0,VLOOKUP($A98,'ПРЕГЛЕД ПРОЈЕКТНИХ ЗАЈМОВА'!$A$11:$L$25,7,FALSE))</f>
        <v>0</v>
      </c>
      <c r="K98" s="4">
        <v>1</v>
      </c>
      <c r="L98" s="82" t="s">
        <v>814</v>
      </c>
      <c r="M98" s="74">
        <f>IF(A98=0,0,+VLOOKUP($A98,'ПРЕГЛЕД ПРОЈЕКТНИХ ЗАЈМОВА'!$A$11:$S$25,COLUMN('ПРЕГЛЕД ПРОЈЕКТНИХ ЗАЈМОВА'!K:K),FALSE))</f>
        <v>0</v>
      </c>
    </row>
    <row r="99" spans="1:13" s="4" customFormat="1" x14ac:dyDescent="0.2">
      <c r="A99" s="4">
        <f>+A96</f>
        <v>0</v>
      </c>
      <c r="B99" s="4">
        <f t="shared" si="11"/>
        <v>0</v>
      </c>
      <c r="C99" s="75">
        <f>IF(A99=0,0,'ПРЕГЛЕД ПРОЈЕКТНИХ ЗАЈМОВА'!A$4:A$4)</f>
        <v>0</v>
      </c>
      <c r="D99" s="75">
        <f>IF(A99=0,0,'ПРЕГЛЕД ПРОЈЕКТНИХ ЗАЈМОВА'!D$4:D$4)</f>
        <v>0</v>
      </c>
      <c r="E99" s="4">
        <f>IF(A99=0,0,+'ПРЕГЛЕД ПРОЈЕКТНИХ ЗАЈМОВА'!A$6:A$6)</f>
        <v>0</v>
      </c>
      <c r="F99" s="4">
        <f>IF($A99=0,0,+VLOOKUP($A99,'ПРЕГЛЕД ПРОЈЕКТНИХ ЗАЈМОВА'!$A$11:G$25,3,FALSE))</f>
        <v>0</v>
      </c>
      <c r="G99" s="4">
        <f>IF($A99=0,0,+VLOOKUP($A99,'ПРЕГЛЕД ПРОЈЕКТНИХ ЗАЈМОВА'!$A$11:H$25,4,FALSE))</f>
        <v>0</v>
      </c>
      <c r="H99" s="4">
        <f>IF($A99=0,0,+VLOOKUP($A99,'ПРЕГЛЕД ПРОЈЕКТНИХ ЗАЈМОВА'!$A$11:I$25,5,FALSE))</f>
        <v>0</v>
      </c>
      <c r="I99" s="4">
        <f>IF($A99=0,0,VLOOKUP($A99,'ПРЕГЛЕД ПРОЈЕКТНИХ ЗАЈМОВА'!$A$11:$L$25,6,FALSE))</f>
        <v>0</v>
      </c>
      <c r="J99" s="4">
        <f>IF($A99=0,0,VLOOKUP($A99,'ПРЕГЛЕД ПРОЈЕКТНИХ ЗАЈМОВА'!$A$11:$L$25,7,FALSE))</f>
        <v>0</v>
      </c>
      <c r="K99" s="4">
        <v>11</v>
      </c>
      <c r="L99" s="82" t="s">
        <v>815</v>
      </c>
      <c r="M99" s="74">
        <f>IF(A99=0,0,+VLOOKUP($A99,'ПРЕГЛЕД ПРОЈЕКТНИХ ЗАЈМОВА'!$A$11:$S$25,COLUMN('ПРЕГЛЕД ПРОЈЕКТНИХ ЗАЈМОВА'!L:L),FALSE))</f>
        <v>0</v>
      </c>
    </row>
    <row r="100" spans="1:13" s="4" customFormat="1" x14ac:dyDescent="0.2">
      <c r="A100" s="4">
        <f t="shared" si="12"/>
        <v>0</v>
      </c>
      <c r="B100" s="4">
        <f t="shared" si="11"/>
        <v>0</v>
      </c>
      <c r="C100" s="75">
        <f>IF(A100=0,0,'ПРЕГЛЕД ПРОЈЕКТНИХ ЗАЈМОВА'!A$4:A$4)</f>
        <v>0</v>
      </c>
      <c r="D100" s="75">
        <f>IF(A100=0,0,'ПРЕГЛЕД ПРОЈЕКТНИХ ЗАЈМОВА'!D$4:D$4)</f>
        <v>0</v>
      </c>
      <c r="E100" s="4">
        <f>IF(A100=0,0,+'ПРЕГЛЕД ПРОЈЕКТНИХ ЗАЈМОВА'!A$6:A$6)</f>
        <v>0</v>
      </c>
      <c r="F100" s="4">
        <f>IF($A100=0,0,+VLOOKUP($A100,'ПРЕГЛЕД ПРОЈЕКТНИХ ЗАЈМОВА'!$A$11:G$25,3,FALSE))</f>
        <v>0</v>
      </c>
      <c r="G100" s="4">
        <f>IF($A100=0,0,+VLOOKUP($A100,'ПРЕГЛЕД ПРОЈЕКТНИХ ЗАЈМОВА'!$A$11:H$25,4,FALSE))</f>
        <v>0</v>
      </c>
      <c r="H100" s="4">
        <f>IF($A100=0,0,+VLOOKUP($A100,'ПРЕГЛЕД ПРОЈЕКТНИХ ЗАЈМОВА'!$A$11:I$25,5,FALSE))</f>
        <v>0</v>
      </c>
      <c r="I100" s="4">
        <f>IF($A100=0,0,VLOOKUP($A100,'ПРЕГЛЕД ПРОЈЕКТНИХ ЗАЈМОВА'!$A$11:$L$25,6,FALSE))</f>
        <v>0</v>
      </c>
      <c r="J100" s="4">
        <f>IF($A100=0,0,VLOOKUP($A100,'ПРЕГЛЕД ПРОЈЕКТНИХ ЗАЈМОВА'!$A$11:$L$25,7,FALSE))</f>
        <v>0</v>
      </c>
      <c r="K100" s="4">
        <v>1</v>
      </c>
      <c r="L100" s="82" t="s">
        <v>815</v>
      </c>
      <c r="M100" s="74">
        <f>IF(A100=0,0,+VLOOKUP($A100,'ПРЕГЛЕД ПРОЈЕКТНИХ ЗАЈМОВА'!$A$11:$S$25,COLUMN('ПРЕГЛЕД ПРОЈЕКТНИХ ЗАЈМОВА'!M:M),FALSE))</f>
        <v>0</v>
      </c>
    </row>
    <row r="101" spans="1:13" s="4" customFormat="1" x14ac:dyDescent="0.2">
      <c r="A101" s="4">
        <f t="shared" si="12"/>
        <v>0</v>
      </c>
      <c r="B101" s="4">
        <f t="shared" si="11"/>
        <v>0</v>
      </c>
      <c r="C101" s="75">
        <f>IF(A101=0,0,'ПРЕГЛЕД ПРОЈЕКТНИХ ЗАЈМОВА'!A$4:A$4)</f>
        <v>0</v>
      </c>
      <c r="D101" s="75">
        <f>IF(A101=0,0,'ПРЕГЛЕД ПРОЈЕКТНИХ ЗАЈМОВА'!D$4:D$4)</f>
        <v>0</v>
      </c>
      <c r="E101" s="4">
        <f>IF(A101=0,0,+'ПРЕГЛЕД ПРОЈЕКТНИХ ЗАЈМОВА'!A$6:A$6)</f>
        <v>0</v>
      </c>
      <c r="F101" s="4">
        <f>IF($A101=0,0,+VLOOKUP($A101,'ПРЕГЛЕД ПРОЈЕКТНИХ ЗАЈМОВА'!$A$11:G$25,3,FALSE))</f>
        <v>0</v>
      </c>
      <c r="G101" s="4">
        <f>IF($A101=0,0,+VLOOKUP($A101,'ПРЕГЛЕД ПРОЈЕКТНИХ ЗАЈМОВА'!$A$11:H$25,4,FALSE))</f>
        <v>0</v>
      </c>
      <c r="H101" s="4">
        <f>IF($A101=0,0,+VLOOKUP($A101,'ПРЕГЛЕД ПРОЈЕКТНИХ ЗАЈМОВА'!$A$11:I$25,5,FALSE))</f>
        <v>0</v>
      </c>
      <c r="I101" s="4">
        <f>IF($A101=0,0,VLOOKUP($A101,'ПРЕГЛЕД ПРОЈЕКТНИХ ЗАЈМОВА'!$A$11:$L$25,6,FALSE))</f>
        <v>0</v>
      </c>
      <c r="J101" s="4">
        <f>IF($A101=0,0,VLOOKUP($A101,'ПРЕГЛЕД ПРОЈЕКТНИХ ЗАЈМОВА'!$A$11:$L$25,7,FALSE))</f>
        <v>0</v>
      </c>
      <c r="K101" s="4">
        <v>11</v>
      </c>
      <c r="L101" s="82">
        <v>2023</v>
      </c>
      <c r="M101" s="74">
        <f>IF(A101=0,0,+VLOOKUP($A101,'ПРЕГЛЕД ПРОЈЕКТНИХ ЗАЈМОВА'!$A$11:$S$25,COLUMN('ПРЕГЛЕД ПРОЈЕКТНИХ ЗАЈМОВА'!N:N),FALSE))</f>
        <v>0</v>
      </c>
    </row>
    <row r="102" spans="1:13" s="4" customFormat="1" x14ac:dyDescent="0.2">
      <c r="A102" s="4">
        <f t="shared" si="12"/>
        <v>0</v>
      </c>
      <c r="B102" s="4">
        <f t="shared" si="11"/>
        <v>0</v>
      </c>
      <c r="C102" s="75">
        <f>IF(A102=0,0,'ПРЕГЛЕД ПРОЈЕКТНИХ ЗАЈМОВА'!A$4:A$4)</f>
        <v>0</v>
      </c>
      <c r="D102" s="75">
        <f>IF(A102=0,0,'ПРЕГЛЕД ПРОЈЕКТНИХ ЗАЈМОВА'!D$4:D$4)</f>
        <v>0</v>
      </c>
      <c r="E102" s="4">
        <f>IF(A102=0,0,+'ПРЕГЛЕД ПРОЈЕКТНИХ ЗАЈМОВА'!A$6:A$6)</f>
        <v>0</v>
      </c>
      <c r="F102" s="4">
        <f>IF($A102=0,0,+VLOOKUP($A102,'ПРЕГЛЕД ПРОЈЕКТНИХ ЗАЈМОВА'!$A$11:G$25,3,FALSE))</f>
        <v>0</v>
      </c>
      <c r="G102" s="4">
        <f>IF($A102=0,0,+VLOOKUP($A102,'ПРЕГЛЕД ПРОЈЕКТНИХ ЗАЈМОВА'!$A$11:H$25,4,FALSE))</f>
        <v>0</v>
      </c>
      <c r="H102" s="4">
        <f>IF($A102=0,0,+VLOOKUP($A102,'ПРЕГЛЕД ПРОЈЕКТНИХ ЗАЈМОВА'!$A$11:I$25,5,FALSE))</f>
        <v>0</v>
      </c>
      <c r="I102" s="4">
        <f>IF($A102=0,0,VLOOKUP($A102,'ПРЕГЛЕД ПРОЈЕКТНИХ ЗАЈМОВА'!$A$11:$L$25,6,FALSE))</f>
        <v>0</v>
      </c>
      <c r="J102" s="4">
        <f>IF($A102=0,0,VLOOKUP($A102,'ПРЕГЛЕД ПРОЈЕКТНИХ ЗАЈМОВА'!$A$11:$L$25,7,FALSE))</f>
        <v>0</v>
      </c>
      <c r="K102" s="4">
        <v>1</v>
      </c>
      <c r="L102" s="82">
        <v>2023</v>
      </c>
      <c r="M102" s="74">
        <f>IF(A102=0,0,+VLOOKUP($A102,'ПРЕГЛЕД ПРОЈЕКТНИХ ЗАЈМОВА'!$A$11:$S$25,COLUMN('ПРЕГЛЕД ПРОЈЕКТНИХ ЗАЈМОВА'!O:O),FALSE))</f>
        <v>0</v>
      </c>
    </row>
    <row r="103" spans="1:13" s="4" customFormat="1" x14ac:dyDescent="0.2">
      <c r="A103" s="4">
        <f t="shared" si="12"/>
        <v>0</v>
      </c>
      <c r="B103" s="4">
        <f t="shared" si="11"/>
        <v>0</v>
      </c>
      <c r="C103" s="75">
        <f>IF(A103=0,0,'ПРЕГЛЕД ПРОЈЕКТНИХ ЗАЈМОВА'!A$4:A$4)</f>
        <v>0</v>
      </c>
      <c r="D103" s="75">
        <f>IF(A103=0,0,'ПРЕГЛЕД ПРОЈЕКТНИХ ЗАЈМОВА'!D$4:D$4)</f>
        <v>0</v>
      </c>
      <c r="E103" s="4">
        <f>IF(A103=0,0,+'ПРЕГЛЕД ПРОЈЕКТНИХ ЗАЈМОВА'!A$6:A$6)</f>
        <v>0</v>
      </c>
      <c r="F103" s="4">
        <f>IF($A103=0,0,+VLOOKUP($A103,'ПРЕГЛЕД ПРОЈЕКТНИХ ЗАЈМОВА'!$A$11:G$25,3,FALSE))</f>
        <v>0</v>
      </c>
      <c r="G103" s="4">
        <f>IF($A103=0,0,+VLOOKUP($A103,'ПРЕГЛЕД ПРОЈЕКТНИХ ЗАЈМОВА'!$A$11:H$25,4,FALSE))</f>
        <v>0</v>
      </c>
      <c r="H103" s="4">
        <f>IF($A103=0,0,+VLOOKUP($A103,'ПРЕГЛЕД ПРОЈЕКТНИХ ЗАЈМОВА'!$A$11:I$25,5,FALSE))</f>
        <v>0</v>
      </c>
      <c r="I103" s="4">
        <f>IF($A103=0,0,VLOOKUP($A103,'ПРЕГЛЕД ПРОЈЕКТНИХ ЗАЈМОВА'!$A$11:$L$25,6,FALSE))</f>
        <v>0</v>
      </c>
      <c r="J103" s="4">
        <f>IF($A103=0,0,VLOOKUP($A103,'ПРЕГЛЕД ПРОЈЕКТНИХ ЗАЈМОВА'!$A$11:$L$25,7,FALSE))</f>
        <v>0</v>
      </c>
      <c r="K103" s="4">
        <v>11</v>
      </c>
      <c r="L103" s="82">
        <v>2024</v>
      </c>
      <c r="M103" s="74">
        <f>IF(A103=0,0,+VLOOKUP($A103,'ПРЕГЛЕД ПРОЈЕКТНИХ ЗАЈМОВА'!$A$11:$S$25,COLUMN('ПРЕГЛЕД ПРОЈЕКТНИХ ЗАЈМОВА'!P:P),FALSE))</f>
        <v>0</v>
      </c>
    </row>
    <row r="104" spans="1:13" s="4" customFormat="1" x14ac:dyDescent="0.2">
      <c r="A104" s="4">
        <f t="shared" si="12"/>
        <v>0</v>
      </c>
      <c r="B104" s="4">
        <f t="shared" si="11"/>
        <v>0</v>
      </c>
      <c r="C104" s="75">
        <f>IF(A104=0,0,'ПРЕГЛЕД ПРОЈЕКТНИХ ЗАЈМОВА'!A$4:A$4)</f>
        <v>0</v>
      </c>
      <c r="D104" s="75">
        <f>IF(A104=0,0,'ПРЕГЛЕД ПРОЈЕКТНИХ ЗАЈМОВА'!D$4:D$4)</f>
        <v>0</v>
      </c>
      <c r="E104" s="4">
        <f>IF(A104=0,0,+'ПРЕГЛЕД ПРОЈЕКТНИХ ЗАЈМОВА'!A$6:A$6)</f>
        <v>0</v>
      </c>
      <c r="F104" s="4">
        <f>IF($A104=0,0,+VLOOKUP($A104,'ПРЕГЛЕД ПРОЈЕКТНИХ ЗАЈМОВА'!$A$11:G$25,3,FALSE))</f>
        <v>0</v>
      </c>
      <c r="G104" s="4">
        <f>IF($A104=0,0,+VLOOKUP($A104,'ПРЕГЛЕД ПРОЈЕКТНИХ ЗАЈМОВА'!$A$11:H$25,4,FALSE))</f>
        <v>0</v>
      </c>
      <c r="H104" s="4">
        <f>IF($A104=0,0,+VLOOKUP($A104,'ПРЕГЛЕД ПРОЈЕКТНИХ ЗАЈМОВА'!$A$11:I$25,5,FALSE))</f>
        <v>0</v>
      </c>
      <c r="I104" s="4">
        <f>IF($A104=0,0,VLOOKUP($A104,'ПРЕГЛЕД ПРОЈЕКТНИХ ЗАЈМОВА'!$A$11:$L$25,6,FALSE))</f>
        <v>0</v>
      </c>
      <c r="J104" s="4">
        <f>IF($A104=0,0,VLOOKUP($A104,'ПРЕГЛЕД ПРОЈЕКТНИХ ЗАЈМОВА'!$A$11:$L$25,7,FALSE))</f>
        <v>0</v>
      </c>
      <c r="K104" s="4">
        <v>1</v>
      </c>
      <c r="L104" s="82">
        <v>2024</v>
      </c>
      <c r="M104" s="74">
        <f>IF(A104=0,0,+VLOOKUP($A104,'ПРЕГЛЕД ПРОЈЕКТНИХ ЗАЈМОВА'!$A$11:$S$25,COLUMN('ПРЕГЛЕД ПРОЈЕКТНИХ ЗАЈМОВА'!Q:Q),FALSE))</f>
        <v>0</v>
      </c>
    </row>
    <row r="105" spans="1:13" s="4" customFormat="1" x14ac:dyDescent="0.2">
      <c r="A105" s="4">
        <f t="shared" si="12"/>
        <v>0</v>
      </c>
      <c r="B105" s="4">
        <f t="shared" si="11"/>
        <v>0</v>
      </c>
      <c r="C105" s="75">
        <f>IF(A105=0,0,'ПРЕГЛЕД ПРОЈЕКТНИХ ЗАЈМОВА'!A$4:A$4)</f>
        <v>0</v>
      </c>
      <c r="D105" s="75">
        <f>IF(A105=0,0,'ПРЕГЛЕД ПРОЈЕКТНИХ ЗАЈМОВА'!D$4:D$4)</f>
        <v>0</v>
      </c>
      <c r="E105" s="4">
        <f>IF(A105=0,0,+'ПРЕГЛЕД ПРОЈЕКТНИХ ЗАЈМОВА'!A$6:A$6)</f>
        <v>0</v>
      </c>
      <c r="F105" s="4">
        <f>IF($A105=0,0,+VLOOKUP($A105,'ПРЕГЛЕД ПРОЈЕКТНИХ ЗАЈМОВА'!$A$11:G$25,3,FALSE))</f>
        <v>0</v>
      </c>
      <c r="G105" s="4">
        <f>IF($A105=0,0,+VLOOKUP($A105,'ПРЕГЛЕД ПРОЈЕКТНИХ ЗАЈМОВА'!$A$11:H$25,4,FALSE))</f>
        <v>0</v>
      </c>
      <c r="H105" s="4">
        <f>IF($A105=0,0,+VLOOKUP($A105,'ПРЕГЛЕД ПРОЈЕКТНИХ ЗАЈМОВА'!$A$11:I$25,5,FALSE))</f>
        <v>0</v>
      </c>
      <c r="I105" s="4">
        <f>IF($A105=0,0,VLOOKUP($A105,'ПРЕГЛЕД ПРОЈЕКТНИХ ЗАЈМОВА'!$A$11:$L$25,6,FALSE))</f>
        <v>0</v>
      </c>
      <c r="J105" s="4">
        <f>IF($A105=0,0,VLOOKUP($A105,'ПРЕГЛЕД ПРОЈЕКТНИХ ЗАЈМОВА'!$A$11:$L$25,7,FALSE))</f>
        <v>0</v>
      </c>
      <c r="K105" s="4">
        <v>11</v>
      </c>
      <c r="L105" s="82">
        <v>2025</v>
      </c>
      <c r="M105" s="74">
        <f>IF(A105=0,0,+VLOOKUP($A105,'ПРЕГЛЕД ПРОЈЕКТНИХ ЗАЈМОВА'!$A$11:$S$25,COLUMN('ПРЕГЛЕД ПРОЈЕКТНИХ ЗАЈМОВА'!R:R),FALSE))</f>
        <v>0</v>
      </c>
    </row>
    <row r="106" spans="1:13" s="4" customFormat="1" x14ac:dyDescent="0.2">
      <c r="A106" s="4">
        <f t="shared" si="12"/>
        <v>0</v>
      </c>
      <c r="B106" s="4">
        <f t="shared" si="11"/>
        <v>0</v>
      </c>
      <c r="C106" s="75">
        <f>IF(A106=0,0,'ПРЕГЛЕД ПРОЈЕКТНИХ ЗАЈМОВА'!A$4:A$4)</f>
        <v>0</v>
      </c>
      <c r="D106" s="75">
        <f>IF(A106=0,0,'ПРЕГЛЕД ПРОЈЕКТНИХ ЗАЈМОВА'!D$4:D$4)</f>
        <v>0</v>
      </c>
      <c r="E106" s="4">
        <f>IF(A106=0,0,+'ПРЕГЛЕД ПРОЈЕКТНИХ ЗАЈМОВА'!A$6:A$6)</f>
        <v>0</v>
      </c>
      <c r="F106" s="4">
        <f>IF($A106=0,0,+VLOOKUP($A106,'ПРЕГЛЕД ПРОЈЕКТНИХ ЗАЈМОВА'!$A$11:G$25,3,FALSE))</f>
        <v>0</v>
      </c>
      <c r="G106" s="4">
        <f>IF($A106=0,0,+VLOOKUP($A106,'ПРЕГЛЕД ПРОЈЕКТНИХ ЗАЈМОВА'!$A$11:H$25,4,FALSE))</f>
        <v>0</v>
      </c>
      <c r="H106" s="4">
        <f>IF($A106=0,0,+VLOOKUP($A106,'ПРЕГЛЕД ПРОЈЕКТНИХ ЗАЈМОВА'!$A$11:I$25,5,FALSE))</f>
        <v>0</v>
      </c>
      <c r="I106" s="4">
        <f>IF($A106=0,0,VLOOKUP($A106,'ПРЕГЛЕД ПРОЈЕКТНИХ ЗАЈМОВА'!$A$11:$L$25,6,FALSE))</f>
        <v>0</v>
      </c>
      <c r="J106" s="4">
        <f>IF($A106=0,0,VLOOKUP($A106,'ПРЕГЛЕД ПРОЈЕКТНИХ ЗАЈМОВА'!$A$11:$L$25,7,FALSE))</f>
        <v>0</v>
      </c>
      <c r="K106" s="4">
        <v>1</v>
      </c>
      <c r="L106" s="82">
        <v>2025</v>
      </c>
      <c r="M106" s="74">
        <f>IF(A106=0,0,+VLOOKUP($A106,'ПРЕГЛЕД ПРОЈЕКТНИХ ЗАЈМОВА'!$A$11:$S$25,COLUMN('ПРЕГЛЕД ПРОЈЕКТНИХ ЗАЈМОВА'!S:S),FALSE))</f>
        <v>0</v>
      </c>
    </row>
    <row r="107" spans="1:13" s="4" customFormat="1" x14ac:dyDescent="0.2">
      <c r="A107" s="4">
        <f t="shared" si="12"/>
        <v>0</v>
      </c>
      <c r="B107" s="4">
        <f t="shared" si="11"/>
        <v>0</v>
      </c>
      <c r="C107" s="75">
        <f>IF(A107=0,0,'ПРЕГЛЕД ПРОЈЕКТНИХ ЗАЈМОВА'!A$4:A$4)</f>
        <v>0</v>
      </c>
      <c r="D107" s="75">
        <f>IF(A107=0,0,'ПРЕГЛЕД ПРОЈЕКТНИХ ЗАЈМОВА'!D$4:D$4)</f>
        <v>0</v>
      </c>
      <c r="E107" s="4">
        <f>IF(A107=0,0,+'ПРЕГЛЕД ПРОЈЕКТНИХ ЗАЈМОВА'!A$6:A$6)</f>
        <v>0</v>
      </c>
      <c r="F107" s="4">
        <f>IF($A107=0,0,+VLOOKUP($A107,'ПРЕГЛЕД ПРОЈЕКТНИХ ЗАЈМОВА'!$A$11:G$25,3,FALSE))</f>
        <v>0</v>
      </c>
      <c r="G107" s="4">
        <f>IF($A107=0,0,+VLOOKUP($A107,'ПРЕГЛЕД ПРОЈЕКТНИХ ЗАЈМОВА'!$A$11:H$25,4,FALSE))</f>
        <v>0</v>
      </c>
      <c r="H107" s="4">
        <f>IF($A107=0,0,+VLOOKUP($A107,'ПРЕГЛЕД ПРОЈЕКТНИХ ЗАЈМОВА'!$A$11:I$25,5,FALSE))</f>
        <v>0</v>
      </c>
      <c r="I107" s="4">
        <f>IF($A107=0,0,VLOOKUP($A107,'ПРЕГЛЕД ПРОЈЕКТНИХ ЗАЈМОВА'!$A$11:$L$25,6,FALSE))</f>
        <v>0</v>
      </c>
      <c r="J107" s="4">
        <f>IF($A107=0,0,VLOOKUP($A107,'ПРЕГЛЕД ПРОЈЕКТНИХ ЗАЈМОВА'!$A$11:$L$25,7,FALSE))</f>
        <v>0</v>
      </c>
      <c r="K107" s="4">
        <v>11</v>
      </c>
      <c r="L107" s="82" t="s">
        <v>812</v>
      </c>
      <c r="M107" s="74">
        <f>IF(A107=0,0,+VLOOKUP($A107,'ПРЕГЛЕД ПРОЈЕКТНИХ ЗАЈМОВА'!$A$11:$U$25,COLUMN('ПРЕГЛЕД ПРОЈЕКТНИХ ЗАЈМОВА'!T:T),FALSE))</f>
        <v>0</v>
      </c>
    </row>
    <row r="108" spans="1:13" s="4" customFormat="1" x14ac:dyDescent="0.2">
      <c r="A108" s="4">
        <f t="shared" si="12"/>
        <v>0</v>
      </c>
      <c r="B108" s="4">
        <f t="shared" si="11"/>
        <v>0</v>
      </c>
      <c r="C108" s="75">
        <f>IF(A108=0,0,'ПРЕГЛЕД ПРОЈЕКТНИХ ЗАЈМОВА'!A$4:A$4)</f>
        <v>0</v>
      </c>
      <c r="D108" s="75">
        <f>IF(A108=0,0,'ПРЕГЛЕД ПРОЈЕКТНИХ ЗАЈМОВА'!D$4:D$4)</f>
        <v>0</v>
      </c>
      <c r="E108" s="4">
        <f>IF(A108=0,0,+'ПРЕГЛЕД ПРОЈЕКТНИХ ЗАЈМОВА'!A$6:A$6)</f>
        <v>0</v>
      </c>
      <c r="F108" s="4">
        <f>IF($A108=0,0,+VLOOKUP($A108,'ПРЕГЛЕД ПРОЈЕКТНИХ ЗАЈМОВА'!$A$11:G$25,3,FALSE))</f>
        <v>0</v>
      </c>
      <c r="G108" s="4">
        <f>IF($A108=0,0,+VLOOKUP($A108,'ПРЕГЛЕД ПРОЈЕКТНИХ ЗАЈМОВА'!$A$11:H$25,4,FALSE))</f>
        <v>0</v>
      </c>
      <c r="H108" s="4">
        <f>IF($A108=0,0,+VLOOKUP($A108,'ПРЕГЛЕД ПРОЈЕКТНИХ ЗАЈМОВА'!$A$11:I$25,5,FALSE))</f>
        <v>0</v>
      </c>
      <c r="I108" s="4">
        <f>IF($A108=0,0,VLOOKUP($A108,'ПРЕГЛЕД ПРОЈЕКТНИХ ЗАЈМОВА'!$A$11:$L$25,6,FALSE))</f>
        <v>0</v>
      </c>
      <c r="J108" s="4">
        <f>IF($A108=0,0,VLOOKUP($A108,'ПРЕГЛЕД ПРОЈЕКТНИХ ЗАЈМОВА'!$A$11:$L$25,7,FALSE))</f>
        <v>0</v>
      </c>
      <c r="K108" s="4">
        <v>1</v>
      </c>
      <c r="L108" s="82" t="s">
        <v>812</v>
      </c>
      <c r="M108" s="74">
        <f>IF(A108=0,0,+VLOOKUP($A108,'ПРЕГЛЕД ПРОЈЕКТНИХ ЗАЈМОВА'!$A$11:$U$25,COLUMN('ПРЕГЛЕД ПРОЈЕКТНИХ ЗАЈМОВА'!U:U),FALSE))</f>
        <v>0</v>
      </c>
    </row>
    <row r="109" spans="1:13" s="4" customFormat="1" x14ac:dyDescent="0.2">
      <c r="A109" s="78">
        <f>IF(MAX(A$5:A104)+1&gt;A$1,0,A95+1)</f>
        <v>0</v>
      </c>
      <c r="B109" s="4">
        <f t="shared" si="11"/>
        <v>0</v>
      </c>
      <c r="C109" s="75">
        <f>IF(A109=0,0,'ПРЕГЛЕД ПРОЈЕКТНИХ ЗАЈМОВА'!A$4:A$4)</f>
        <v>0</v>
      </c>
      <c r="D109" s="75">
        <f>IF(A109=0,0,'ПРЕГЛЕД ПРОЈЕКТНИХ ЗАЈМОВА'!D$4:D$4)</f>
        <v>0</v>
      </c>
      <c r="E109" s="4">
        <f>IF(A109=0,0,+'ПРЕГЛЕД ПРОЈЕКТНИХ ЗАЈМОВА'!A$6:A$6)</f>
        <v>0</v>
      </c>
      <c r="F109" s="4">
        <f>IF($A109=0,0,+VLOOKUP($A109,'ПРЕГЛЕД ПРОЈЕКТНИХ ЗАЈМОВА'!$A$11:G$25,3,FALSE))</f>
        <v>0</v>
      </c>
      <c r="G109" s="4">
        <f>IF($A109=0,0,+VLOOKUP($A109,'ПРЕГЛЕД ПРОЈЕКТНИХ ЗАЈМОВА'!$A$11:H$25,4,FALSE))</f>
        <v>0</v>
      </c>
      <c r="H109" s="4">
        <f>IF($A109=0,0,+VLOOKUP($A109,'ПРЕГЛЕД ПРОЈЕКТНИХ ЗАЈМОВА'!$A$11:I$25,5,FALSE))</f>
        <v>0</v>
      </c>
      <c r="I109" s="4">
        <f>IF($A109=0,0,VLOOKUP($A109,'ПРЕГЛЕД ПРОЈЕКТНИХ ЗАЈМОВА'!$A$11:$L$25,6,FALSE))</f>
        <v>0</v>
      </c>
      <c r="J109" s="4">
        <f>IF($A109=0,0,VLOOKUP($A109,'ПРЕГЛЕД ПРОЈЕКТНИХ ЗАЈМОВА'!$A$11:$L$25,7,FALSE))</f>
        <v>0</v>
      </c>
      <c r="K109" s="4">
        <v>11</v>
      </c>
      <c r="L109" s="95" t="s">
        <v>654</v>
      </c>
      <c r="M109" s="74">
        <f>IF(A109=0,0,+VLOOKUP($A109,'ПРЕГЛЕД ПРОЈЕКТНИХ ЗАЈМОВА'!$A$11:$S$25,COLUMN('ПРЕГЛЕД ПРОЈЕКТНИХ ЗАЈМОВА'!H:H),FALSE))</f>
        <v>0</v>
      </c>
    </row>
    <row r="110" spans="1:13" s="4" customFormat="1" x14ac:dyDescent="0.2">
      <c r="A110" s="4">
        <f>+A109</f>
        <v>0</v>
      </c>
      <c r="B110" s="4">
        <f t="shared" si="11"/>
        <v>0</v>
      </c>
      <c r="C110" s="75">
        <f>IF(A110=0,0,'ПРЕГЛЕД ПРОЈЕКТНИХ ЗАЈМОВА'!A$4:A$4)</f>
        <v>0</v>
      </c>
      <c r="D110" s="75">
        <f>IF(A110=0,0,'ПРЕГЛЕД ПРОЈЕКТНИХ ЗАЈМОВА'!D$4:D$4)</f>
        <v>0</v>
      </c>
      <c r="E110" s="4">
        <f>IF(A110=0,0,+'ПРЕГЛЕД ПРОЈЕКТНИХ ЗАЈМОВА'!A$6:A$6)</f>
        <v>0</v>
      </c>
      <c r="F110" s="4">
        <f>IF($A110=0,0,+VLOOKUP($A110,'ПРЕГЛЕД ПРОЈЕКТНИХ ЗАЈМОВА'!$A$11:G$25,3,FALSE))</f>
        <v>0</v>
      </c>
      <c r="G110" s="4">
        <f>IF($A110=0,0,+VLOOKUP($A110,'ПРЕГЛЕД ПРОЈЕКТНИХ ЗАЈМОВА'!$A$11:H$25,4,FALSE))</f>
        <v>0</v>
      </c>
      <c r="H110" s="4">
        <f>IF($A110=0,0,+VLOOKUP($A110,'ПРЕГЛЕД ПРОЈЕКТНИХ ЗАЈМОВА'!$A$11:I$25,5,FALSE))</f>
        <v>0</v>
      </c>
      <c r="I110" s="4">
        <f>IF($A110=0,0,VLOOKUP($A110,'ПРЕГЛЕД ПРОЈЕКТНИХ ЗАЈМОВА'!$A$11:$L$25,6,FALSE))</f>
        <v>0</v>
      </c>
      <c r="J110" s="4">
        <f>IF($A110=0,0,VLOOKUP($A110,'ПРЕГЛЕД ПРОЈЕКТНИХ ЗАЈМОВА'!$A$11:$L$25,7,FALSE))</f>
        <v>0</v>
      </c>
      <c r="K110" s="4">
        <v>1</v>
      </c>
      <c r="L110" s="121" t="s">
        <v>805</v>
      </c>
      <c r="M110" s="74">
        <f>IF(A110=0,0,+VLOOKUP($A110,'ПРЕГЛЕД ПРОЈЕКТНИХ ЗАЈМОВА'!$A$11:$S$25,COLUMN('ПРЕГЛЕД ПРОЈЕКТНИХ ЗАЈМОВА'!I:I),FALSE))</f>
        <v>0</v>
      </c>
    </row>
    <row r="111" spans="1:13" s="4" customFormat="1" x14ac:dyDescent="0.2">
      <c r="A111" s="4">
        <f t="shared" ref="A111:A123" si="13">+A110</f>
        <v>0</v>
      </c>
      <c r="B111" s="4">
        <f t="shared" si="11"/>
        <v>0</v>
      </c>
      <c r="C111" s="75">
        <f>IF(A111=0,0,'ПРЕГЛЕД ПРОЈЕКТНИХ ЗАЈМОВА'!A$4:A$4)</f>
        <v>0</v>
      </c>
      <c r="D111" s="75">
        <f>IF(A111=0,0,'ПРЕГЛЕД ПРОЈЕКТНИХ ЗАЈМОВА'!D$4:D$4)</f>
        <v>0</v>
      </c>
      <c r="E111" s="4">
        <f>IF(A111=0,0,+'ПРЕГЛЕД ПРОЈЕКТНИХ ЗАЈМОВА'!A$6:A$6)</f>
        <v>0</v>
      </c>
      <c r="F111" s="4">
        <f>IF($A111=0,0,+VLOOKUP($A111,'ПРЕГЛЕД ПРОЈЕКТНИХ ЗАЈМОВА'!$A$11:G$25,3,FALSE))</f>
        <v>0</v>
      </c>
      <c r="G111" s="4">
        <f>IF($A111=0,0,+VLOOKUP($A111,'ПРЕГЛЕД ПРОЈЕКТНИХ ЗАЈМОВА'!$A$11:H$25,4,FALSE))</f>
        <v>0</v>
      </c>
      <c r="H111" s="4">
        <f>IF($A111=0,0,+VLOOKUP($A111,'ПРЕГЛЕД ПРОЈЕКТНИХ ЗАЈМОВА'!$A$11:I$25,5,FALSE))</f>
        <v>0</v>
      </c>
      <c r="I111" s="4">
        <f>IF($A111=0,0,VLOOKUP($A111,'ПРЕГЛЕД ПРОЈЕКТНИХ ЗАЈМОВА'!$A$11:$L$25,6,FALSE))</f>
        <v>0</v>
      </c>
      <c r="J111" s="4">
        <f>IF($A111=0,0,VLOOKUP($A111,'ПРЕГЛЕД ПРОЈЕКТНИХ ЗАЈМОВА'!$A$11:$L$25,7,FALSE))</f>
        <v>0</v>
      </c>
      <c r="K111" s="4">
        <v>11</v>
      </c>
      <c r="L111" s="82" t="s">
        <v>761</v>
      </c>
      <c r="M111" s="74">
        <f>IF(A111=0,0,+VLOOKUP($A111,'ПРЕГЛЕД ПРОЈЕКТНИХ ЗАЈМОВА'!$A$11:$S$25,_xlfn.SINGLE(COLUMN('ПРЕГЛЕД ПРОЈЕКТНИХ ЗАЈМОВА'!#REF!)),FALSE))</f>
        <v>0</v>
      </c>
    </row>
    <row r="112" spans="1:13" s="4" customFormat="1" x14ac:dyDescent="0.2">
      <c r="A112" s="4">
        <f>+A109</f>
        <v>0</v>
      </c>
      <c r="B112" s="4">
        <f t="shared" si="11"/>
        <v>0</v>
      </c>
      <c r="C112" s="75">
        <f>IF(A112=0,0,'ПРЕГЛЕД ПРОЈЕКТНИХ ЗАЈМОВА'!A$4:A$4)</f>
        <v>0</v>
      </c>
      <c r="D112" s="75">
        <f>IF(A112=0,0,'ПРЕГЛЕД ПРОЈЕКТНИХ ЗАЈМОВА'!D$4:D$4)</f>
        <v>0</v>
      </c>
      <c r="E112" s="4">
        <f>IF(A112=0,0,+'ПРЕГЛЕД ПРОЈЕКТНИХ ЗАЈМОВА'!A$6:A$6)</f>
        <v>0</v>
      </c>
      <c r="F112" s="4">
        <f>IF($A112=0,0,+VLOOKUP($A112,'ПРЕГЛЕД ПРОЈЕКТНИХ ЗАЈМОВА'!$A$11:G$25,3,FALSE))</f>
        <v>0</v>
      </c>
      <c r="G112" s="4">
        <f>IF($A112=0,0,+VLOOKUP($A112,'ПРЕГЛЕД ПРОЈЕКТНИХ ЗАЈМОВА'!$A$11:H$25,4,FALSE))</f>
        <v>0</v>
      </c>
      <c r="H112" s="4">
        <f>IF($A112=0,0,+VLOOKUP($A112,'ПРЕГЛЕД ПРОЈЕКТНИХ ЗАЈМОВА'!$A$11:I$25,5,FALSE))</f>
        <v>0</v>
      </c>
      <c r="I112" s="4">
        <f>IF($A112=0,0,VLOOKUP($A112,'ПРЕГЛЕД ПРОЈЕКТНИХ ЗАЈМОВА'!$A$11:$L$25,6,FALSE))</f>
        <v>0</v>
      </c>
      <c r="J112" s="4">
        <f>IF($A112=0,0,VLOOKUP($A112,'ПРЕГЛЕД ПРОЈЕКТНИХ ЗАЈМОВА'!$A$11:$L$25,7,FALSE))</f>
        <v>0</v>
      </c>
      <c r="K112" s="4">
        <v>1</v>
      </c>
      <c r="L112" s="82" t="s">
        <v>814</v>
      </c>
      <c r="M112" s="74">
        <f>IF(A112=0,0,+VLOOKUP($A112,'ПРЕГЛЕД ПРОЈЕКТНИХ ЗАЈМОВА'!$A$11:$S$25,COLUMN('ПРЕГЛЕД ПРОЈЕКТНИХ ЗАЈМОВА'!J:J),FALSE))</f>
        <v>0</v>
      </c>
    </row>
    <row r="113" spans="1:13" s="4" customFormat="1" x14ac:dyDescent="0.2">
      <c r="A113" s="4">
        <f t="shared" si="13"/>
        <v>0</v>
      </c>
      <c r="B113" s="4">
        <f t="shared" si="11"/>
        <v>0</v>
      </c>
      <c r="C113" s="75">
        <f>IF(A113=0,0,'ПРЕГЛЕД ПРОЈЕКТНИХ ЗАЈМОВА'!A$4:A$4)</f>
        <v>0</v>
      </c>
      <c r="D113" s="75">
        <f>IF(A113=0,0,'ПРЕГЛЕД ПРОЈЕКТНИХ ЗАЈМОВА'!D$4:D$4)</f>
        <v>0</v>
      </c>
      <c r="E113" s="4">
        <f>IF(A113=0,0,+'ПРЕГЛЕД ПРОЈЕКТНИХ ЗАЈМОВА'!A$6:A$6)</f>
        <v>0</v>
      </c>
      <c r="F113" s="4">
        <f>IF($A113=0,0,+VLOOKUP($A113,'ПРЕГЛЕД ПРОЈЕКТНИХ ЗАЈМОВА'!$A$11:G$25,3,FALSE))</f>
        <v>0</v>
      </c>
      <c r="G113" s="4">
        <f>IF($A113=0,0,+VLOOKUP($A113,'ПРЕГЛЕД ПРОЈЕКТНИХ ЗАЈМОВА'!$A$11:H$25,4,FALSE))</f>
        <v>0</v>
      </c>
      <c r="H113" s="4">
        <f>IF($A113=0,0,+VLOOKUP($A113,'ПРЕГЛЕД ПРОЈЕКТНИХ ЗАЈМОВА'!$A$11:I$25,5,FALSE))</f>
        <v>0</v>
      </c>
      <c r="I113" s="4">
        <f>IF($A113=0,0,VLOOKUP($A113,'ПРЕГЛЕД ПРОЈЕКТНИХ ЗАЈМОВА'!$A$11:$L$25,6,FALSE))</f>
        <v>0</v>
      </c>
      <c r="J113" s="4">
        <f>IF($A113=0,0,VLOOKUP($A113,'ПРЕГЛЕД ПРОЈЕКТНИХ ЗАЈМОВА'!$A$11:$L$25,7,FALSE))</f>
        <v>0</v>
      </c>
      <c r="K113" s="4">
        <v>11</v>
      </c>
      <c r="L113" s="82" t="s">
        <v>814</v>
      </c>
      <c r="M113" s="74">
        <f>IF(A113=0,0,+VLOOKUP($A113,'ПРЕГЛЕД ПРОЈЕКТНИХ ЗАЈМОВА'!$A$11:$S$25,COLUMN('ПРЕГЛЕД ПРОЈЕКТНИХ ЗАЈМОВА'!K:K),FALSE))</f>
        <v>0</v>
      </c>
    </row>
    <row r="114" spans="1:13" s="4" customFormat="1" x14ac:dyDescent="0.2">
      <c r="A114" s="4">
        <f>+A111</f>
        <v>0</v>
      </c>
      <c r="B114" s="4">
        <f t="shared" si="11"/>
        <v>0</v>
      </c>
      <c r="C114" s="75">
        <f>IF(A114=0,0,'ПРЕГЛЕД ПРОЈЕКТНИХ ЗАЈМОВА'!A$4:A$4)</f>
        <v>0</v>
      </c>
      <c r="D114" s="75">
        <f>IF(A114=0,0,'ПРЕГЛЕД ПРОЈЕКТНИХ ЗАЈМОВА'!D$4:D$4)</f>
        <v>0</v>
      </c>
      <c r="E114" s="4">
        <f>IF(A114=0,0,+'ПРЕГЛЕД ПРОЈЕКТНИХ ЗАЈМОВА'!A$6:A$6)</f>
        <v>0</v>
      </c>
      <c r="F114" s="4">
        <f>IF($A114=0,0,+VLOOKUP($A114,'ПРЕГЛЕД ПРОЈЕКТНИХ ЗАЈМОВА'!$A$11:G$25,3,FALSE))</f>
        <v>0</v>
      </c>
      <c r="G114" s="4">
        <f>IF($A114=0,0,+VLOOKUP($A114,'ПРЕГЛЕД ПРОЈЕКТНИХ ЗАЈМОВА'!$A$11:H$25,4,FALSE))</f>
        <v>0</v>
      </c>
      <c r="H114" s="4">
        <f>IF($A114=0,0,+VLOOKUP($A114,'ПРЕГЛЕД ПРОЈЕКТНИХ ЗАЈМОВА'!$A$11:I$25,5,FALSE))</f>
        <v>0</v>
      </c>
      <c r="I114" s="4">
        <f>IF($A114=0,0,VLOOKUP($A114,'ПРЕГЛЕД ПРОЈЕКТНИХ ЗАЈМОВА'!$A$11:$L$25,6,FALSE))</f>
        <v>0</v>
      </c>
      <c r="J114" s="4">
        <f>IF($A114=0,0,VLOOKUP($A114,'ПРЕГЛЕД ПРОЈЕКТНИХ ЗАЈМОВА'!$A$11:$L$25,7,FALSE))</f>
        <v>0</v>
      </c>
      <c r="K114" s="4">
        <v>1</v>
      </c>
      <c r="L114" s="82" t="s">
        <v>815</v>
      </c>
      <c r="M114" s="74">
        <f>IF(A114=0,0,+VLOOKUP($A114,'ПРЕГЛЕД ПРОЈЕКТНИХ ЗАЈМОВА'!$A$11:$S$25,COLUMN('ПРЕГЛЕД ПРОЈЕКТНИХ ЗАЈМОВА'!L:L),FALSE))</f>
        <v>0</v>
      </c>
    </row>
    <row r="115" spans="1:13" s="4" customFormat="1" x14ac:dyDescent="0.2">
      <c r="A115" s="4">
        <f t="shared" si="13"/>
        <v>0</v>
      </c>
      <c r="B115" s="4">
        <f t="shared" si="11"/>
        <v>0</v>
      </c>
      <c r="C115" s="75">
        <f>IF(A115=0,0,'ПРЕГЛЕД ПРОЈЕКТНИХ ЗАЈМОВА'!A$4:A$4)</f>
        <v>0</v>
      </c>
      <c r="D115" s="75">
        <f>IF(A115=0,0,'ПРЕГЛЕД ПРОЈЕКТНИХ ЗАЈМОВА'!D$4:D$4)</f>
        <v>0</v>
      </c>
      <c r="E115" s="4">
        <f>IF(A115=0,0,+'ПРЕГЛЕД ПРОЈЕКТНИХ ЗАЈМОВА'!A$6:A$6)</f>
        <v>0</v>
      </c>
      <c r="F115" s="4">
        <f>IF($A115=0,0,+VLOOKUP($A115,'ПРЕГЛЕД ПРОЈЕКТНИХ ЗАЈМОВА'!$A$11:G$25,3,FALSE))</f>
        <v>0</v>
      </c>
      <c r="G115" s="4">
        <f>IF($A115=0,0,+VLOOKUP($A115,'ПРЕГЛЕД ПРОЈЕКТНИХ ЗАЈМОВА'!$A$11:H$25,4,FALSE))</f>
        <v>0</v>
      </c>
      <c r="H115" s="4">
        <f>IF($A115=0,0,+VLOOKUP($A115,'ПРЕГЛЕД ПРОЈЕКТНИХ ЗАЈМОВА'!$A$11:I$25,5,FALSE))</f>
        <v>0</v>
      </c>
      <c r="I115" s="4">
        <f>IF($A115=0,0,VLOOKUP($A115,'ПРЕГЛЕД ПРОЈЕКТНИХ ЗАЈМОВА'!$A$11:$L$25,6,FALSE))</f>
        <v>0</v>
      </c>
      <c r="J115" s="4">
        <f>IF($A115=0,0,VLOOKUP($A115,'ПРЕГЛЕД ПРОЈЕКТНИХ ЗАЈМОВА'!$A$11:$L$25,7,FALSE))</f>
        <v>0</v>
      </c>
      <c r="K115" s="4">
        <v>11</v>
      </c>
      <c r="L115" s="82" t="s">
        <v>815</v>
      </c>
      <c r="M115" s="74">
        <f>IF(A115=0,0,+VLOOKUP($A115,'ПРЕГЛЕД ПРОЈЕКТНИХ ЗАЈМОВА'!$A$11:$S$25,COLUMN('ПРЕГЛЕД ПРОЈЕКТНИХ ЗАЈМОВА'!M:M),FALSE))</f>
        <v>0</v>
      </c>
    </row>
    <row r="116" spans="1:13" s="4" customFormat="1" x14ac:dyDescent="0.2">
      <c r="A116" s="4">
        <f t="shared" si="13"/>
        <v>0</v>
      </c>
      <c r="B116" s="4">
        <f t="shared" si="11"/>
        <v>0</v>
      </c>
      <c r="C116" s="75">
        <f>IF(A116=0,0,'ПРЕГЛЕД ПРОЈЕКТНИХ ЗАЈМОВА'!A$4:A$4)</f>
        <v>0</v>
      </c>
      <c r="D116" s="75">
        <f>IF(A116=0,0,'ПРЕГЛЕД ПРОЈЕКТНИХ ЗАЈМОВА'!D$4:D$4)</f>
        <v>0</v>
      </c>
      <c r="E116" s="4">
        <f>IF(A116=0,0,+'ПРЕГЛЕД ПРОЈЕКТНИХ ЗАЈМОВА'!A$6:A$6)</f>
        <v>0</v>
      </c>
      <c r="F116" s="4">
        <f>IF($A116=0,0,+VLOOKUP($A116,'ПРЕГЛЕД ПРОЈЕКТНИХ ЗАЈМОВА'!$A$11:G$25,3,FALSE))</f>
        <v>0</v>
      </c>
      <c r="G116" s="4">
        <f>IF($A116=0,0,+VLOOKUP($A116,'ПРЕГЛЕД ПРОЈЕКТНИХ ЗАЈМОВА'!$A$11:H$25,4,FALSE))</f>
        <v>0</v>
      </c>
      <c r="H116" s="4">
        <f>IF($A116=0,0,+VLOOKUP($A116,'ПРЕГЛЕД ПРОЈЕКТНИХ ЗАЈМОВА'!$A$11:I$25,5,FALSE))</f>
        <v>0</v>
      </c>
      <c r="I116" s="4">
        <f>IF($A116=0,0,VLOOKUP($A116,'ПРЕГЛЕД ПРОЈЕКТНИХ ЗАЈМОВА'!$A$11:$L$25,6,FALSE))</f>
        <v>0</v>
      </c>
      <c r="J116" s="4">
        <f>IF($A116=0,0,VLOOKUP($A116,'ПРЕГЛЕД ПРОЈЕКТНИХ ЗАЈМОВА'!$A$11:$L$25,7,FALSE))</f>
        <v>0</v>
      </c>
      <c r="K116" s="4">
        <v>1</v>
      </c>
      <c r="L116" s="82">
        <v>2023</v>
      </c>
      <c r="M116" s="74">
        <f>IF(A116=0,0,+VLOOKUP($A116,'ПРЕГЛЕД ПРОЈЕКТНИХ ЗАЈМОВА'!$A$11:$S$25,COLUMN('ПРЕГЛЕД ПРОЈЕКТНИХ ЗАЈМОВА'!N:N),FALSE))</f>
        <v>0</v>
      </c>
    </row>
    <row r="117" spans="1:13" s="4" customFormat="1" x14ac:dyDescent="0.2">
      <c r="A117" s="4">
        <f t="shared" si="13"/>
        <v>0</v>
      </c>
      <c r="B117" s="4">
        <f t="shared" si="11"/>
        <v>0</v>
      </c>
      <c r="C117" s="75">
        <f>IF(A117=0,0,'ПРЕГЛЕД ПРОЈЕКТНИХ ЗАЈМОВА'!A$4:A$4)</f>
        <v>0</v>
      </c>
      <c r="D117" s="75">
        <f>IF(A117=0,0,'ПРЕГЛЕД ПРОЈЕКТНИХ ЗАЈМОВА'!D$4:D$4)</f>
        <v>0</v>
      </c>
      <c r="E117" s="4">
        <f>IF(A117=0,0,+'ПРЕГЛЕД ПРОЈЕКТНИХ ЗАЈМОВА'!A$6:A$6)</f>
        <v>0</v>
      </c>
      <c r="F117" s="4">
        <f>IF($A117=0,0,+VLOOKUP($A117,'ПРЕГЛЕД ПРОЈЕКТНИХ ЗАЈМОВА'!$A$11:G$25,3,FALSE))</f>
        <v>0</v>
      </c>
      <c r="G117" s="4">
        <f>IF($A117=0,0,+VLOOKUP($A117,'ПРЕГЛЕД ПРОЈЕКТНИХ ЗАЈМОВА'!$A$11:H$25,4,FALSE))</f>
        <v>0</v>
      </c>
      <c r="H117" s="4">
        <f>IF($A117=0,0,+VLOOKUP($A117,'ПРЕГЛЕД ПРОЈЕКТНИХ ЗАЈМОВА'!$A$11:I$25,5,FALSE))</f>
        <v>0</v>
      </c>
      <c r="I117" s="4">
        <f>IF($A117=0,0,VLOOKUP($A117,'ПРЕГЛЕД ПРОЈЕКТНИХ ЗАЈМОВА'!$A$11:$L$25,6,FALSE))</f>
        <v>0</v>
      </c>
      <c r="J117" s="4">
        <f>IF($A117=0,0,VLOOKUP($A117,'ПРЕГЛЕД ПРОЈЕКТНИХ ЗАЈМОВА'!$A$11:$L$25,7,FALSE))</f>
        <v>0</v>
      </c>
      <c r="K117" s="4">
        <v>11</v>
      </c>
      <c r="L117" s="82">
        <v>2023</v>
      </c>
      <c r="M117" s="74">
        <f>IF(A117=0,0,+VLOOKUP($A117,'ПРЕГЛЕД ПРОЈЕКТНИХ ЗАЈМОВА'!$A$11:$S$25,COLUMN('ПРЕГЛЕД ПРОЈЕКТНИХ ЗАЈМОВА'!O:O),FALSE))</f>
        <v>0</v>
      </c>
    </row>
    <row r="118" spans="1:13" s="4" customFormat="1" x14ac:dyDescent="0.2">
      <c r="A118" s="4">
        <f t="shared" si="13"/>
        <v>0</v>
      </c>
      <c r="B118" s="4">
        <f t="shared" si="11"/>
        <v>0</v>
      </c>
      <c r="C118" s="75">
        <f>IF(A118=0,0,'ПРЕГЛЕД ПРОЈЕКТНИХ ЗАЈМОВА'!A$4:A$4)</f>
        <v>0</v>
      </c>
      <c r="D118" s="75">
        <f>IF(A118=0,0,'ПРЕГЛЕД ПРОЈЕКТНИХ ЗАЈМОВА'!D$4:D$4)</f>
        <v>0</v>
      </c>
      <c r="E118" s="4">
        <f>IF(A118=0,0,+'ПРЕГЛЕД ПРОЈЕКТНИХ ЗАЈМОВА'!A$6:A$6)</f>
        <v>0</v>
      </c>
      <c r="F118" s="4">
        <f>IF($A118=0,0,+VLOOKUP($A118,'ПРЕГЛЕД ПРОЈЕКТНИХ ЗАЈМОВА'!$A$11:G$25,3,FALSE))</f>
        <v>0</v>
      </c>
      <c r="G118" s="4">
        <f>IF($A118=0,0,+VLOOKUP($A118,'ПРЕГЛЕД ПРОЈЕКТНИХ ЗАЈМОВА'!$A$11:H$25,4,FALSE))</f>
        <v>0</v>
      </c>
      <c r="H118" s="4">
        <f>IF($A118=0,0,+VLOOKUP($A118,'ПРЕГЛЕД ПРОЈЕКТНИХ ЗАЈМОВА'!$A$11:I$25,5,FALSE))</f>
        <v>0</v>
      </c>
      <c r="I118" s="4">
        <f>IF($A118=0,0,VLOOKUP($A118,'ПРЕГЛЕД ПРОЈЕКТНИХ ЗАЈМОВА'!$A$11:$L$25,6,FALSE))</f>
        <v>0</v>
      </c>
      <c r="J118" s="4">
        <f>IF($A118=0,0,VLOOKUP($A118,'ПРЕГЛЕД ПРОЈЕКТНИХ ЗАЈМОВА'!$A$11:$L$25,7,FALSE))</f>
        <v>0</v>
      </c>
      <c r="K118" s="4">
        <v>1</v>
      </c>
      <c r="L118" s="82">
        <v>2024</v>
      </c>
      <c r="M118" s="74">
        <f>IF(A118=0,0,+VLOOKUP($A118,'ПРЕГЛЕД ПРОЈЕКТНИХ ЗАЈМОВА'!$A$11:$S$25,COLUMN('ПРЕГЛЕД ПРОЈЕКТНИХ ЗАЈМОВА'!P:P),FALSE))</f>
        <v>0</v>
      </c>
    </row>
    <row r="119" spans="1:13" s="4" customFormat="1" x14ac:dyDescent="0.2">
      <c r="A119" s="4">
        <f t="shared" si="13"/>
        <v>0</v>
      </c>
      <c r="B119" s="4">
        <f t="shared" si="11"/>
        <v>0</v>
      </c>
      <c r="C119" s="75">
        <f>IF(A119=0,0,'ПРЕГЛЕД ПРОЈЕКТНИХ ЗАЈМОВА'!A$4:A$4)</f>
        <v>0</v>
      </c>
      <c r="D119" s="75">
        <f>IF(A119=0,0,'ПРЕГЛЕД ПРОЈЕКТНИХ ЗАЈМОВА'!D$4:D$4)</f>
        <v>0</v>
      </c>
      <c r="E119" s="4">
        <f>IF(A119=0,0,+'ПРЕГЛЕД ПРОЈЕКТНИХ ЗАЈМОВА'!A$6:A$6)</f>
        <v>0</v>
      </c>
      <c r="F119" s="4">
        <f>IF($A119=0,0,+VLOOKUP($A119,'ПРЕГЛЕД ПРОЈЕКТНИХ ЗАЈМОВА'!$A$11:G$25,3,FALSE))</f>
        <v>0</v>
      </c>
      <c r="G119" s="4">
        <f>IF($A119=0,0,+VLOOKUP($A119,'ПРЕГЛЕД ПРОЈЕКТНИХ ЗАЈМОВА'!$A$11:H$25,4,FALSE))</f>
        <v>0</v>
      </c>
      <c r="H119" s="4">
        <f>IF($A119=0,0,+VLOOKUP($A119,'ПРЕГЛЕД ПРОЈЕКТНИХ ЗАЈМОВА'!$A$11:I$25,5,FALSE))</f>
        <v>0</v>
      </c>
      <c r="I119" s="4">
        <f>IF($A119=0,0,VLOOKUP($A119,'ПРЕГЛЕД ПРОЈЕКТНИХ ЗАЈМОВА'!$A$11:$L$25,6,FALSE))</f>
        <v>0</v>
      </c>
      <c r="J119" s="4">
        <f>IF($A119=0,0,VLOOKUP($A119,'ПРЕГЛЕД ПРОЈЕКТНИХ ЗАЈМОВА'!$A$11:$L$25,7,FALSE))</f>
        <v>0</v>
      </c>
      <c r="K119" s="4">
        <v>11</v>
      </c>
      <c r="L119" s="82">
        <v>2024</v>
      </c>
      <c r="M119" s="74">
        <f>IF(A119=0,0,+VLOOKUP($A119,'ПРЕГЛЕД ПРОЈЕКТНИХ ЗАЈМОВА'!$A$11:$S$25,COLUMN('ПРЕГЛЕД ПРОЈЕКТНИХ ЗАЈМОВА'!Q:Q),FALSE))</f>
        <v>0</v>
      </c>
    </row>
    <row r="120" spans="1:13" s="4" customFormat="1" x14ac:dyDescent="0.2">
      <c r="A120" s="4">
        <f t="shared" si="13"/>
        <v>0</v>
      </c>
      <c r="B120" s="4">
        <f t="shared" si="11"/>
        <v>0</v>
      </c>
      <c r="C120" s="75">
        <f>IF(A120=0,0,'ПРЕГЛЕД ПРОЈЕКТНИХ ЗАЈМОВА'!A$4:A$4)</f>
        <v>0</v>
      </c>
      <c r="D120" s="75">
        <f>IF(A120=0,0,'ПРЕГЛЕД ПРОЈЕКТНИХ ЗАЈМОВА'!D$4:D$4)</f>
        <v>0</v>
      </c>
      <c r="E120" s="4">
        <f>IF(A120=0,0,+'ПРЕГЛЕД ПРОЈЕКТНИХ ЗАЈМОВА'!A$6:A$6)</f>
        <v>0</v>
      </c>
      <c r="F120" s="4">
        <f>IF($A120=0,0,+VLOOKUP($A120,'ПРЕГЛЕД ПРОЈЕКТНИХ ЗАЈМОВА'!$A$11:G$25,3,FALSE))</f>
        <v>0</v>
      </c>
      <c r="G120" s="4">
        <f>IF($A120=0,0,+VLOOKUP($A120,'ПРЕГЛЕД ПРОЈЕКТНИХ ЗАЈМОВА'!$A$11:H$25,4,FALSE))</f>
        <v>0</v>
      </c>
      <c r="H120" s="4">
        <f>IF($A120=0,0,+VLOOKUP($A120,'ПРЕГЛЕД ПРОЈЕКТНИХ ЗАЈМОВА'!$A$11:I$25,5,FALSE))</f>
        <v>0</v>
      </c>
      <c r="I120" s="4">
        <f>IF($A120=0,0,VLOOKUP($A120,'ПРЕГЛЕД ПРОЈЕКТНИХ ЗАЈМОВА'!$A$11:$L$25,6,FALSE))</f>
        <v>0</v>
      </c>
      <c r="J120" s="4">
        <f>IF($A120=0,0,VLOOKUP($A120,'ПРЕГЛЕД ПРОЈЕКТНИХ ЗАЈМОВА'!$A$11:$L$25,7,FALSE))</f>
        <v>0</v>
      </c>
      <c r="K120" s="4">
        <v>1</v>
      </c>
      <c r="L120" s="82">
        <v>2025</v>
      </c>
      <c r="M120" s="74">
        <f>IF(A120=0,0,+VLOOKUP($A120,'ПРЕГЛЕД ПРОЈЕКТНИХ ЗАЈМОВА'!$A$11:$S$25,COLUMN('ПРЕГЛЕД ПРОЈЕКТНИХ ЗАЈМОВА'!R:R),FALSE))</f>
        <v>0</v>
      </c>
    </row>
    <row r="121" spans="1:13" s="4" customFormat="1" x14ac:dyDescent="0.2">
      <c r="A121" s="4">
        <f t="shared" si="13"/>
        <v>0</v>
      </c>
      <c r="B121" s="4">
        <f t="shared" si="11"/>
        <v>0</v>
      </c>
      <c r="C121" s="75">
        <f>IF(A121=0,0,'ПРЕГЛЕД ПРОЈЕКТНИХ ЗАЈМОВА'!A$4:A$4)</f>
        <v>0</v>
      </c>
      <c r="D121" s="75">
        <f>IF(A121=0,0,'ПРЕГЛЕД ПРОЈЕКТНИХ ЗАЈМОВА'!D$4:D$4)</f>
        <v>0</v>
      </c>
      <c r="E121" s="4">
        <f>IF(A121=0,0,+'ПРЕГЛЕД ПРОЈЕКТНИХ ЗАЈМОВА'!A$6:A$6)</f>
        <v>0</v>
      </c>
      <c r="F121" s="4">
        <f>IF($A121=0,0,+VLOOKUP($A121,'ПРЕГЛЕД ПРОЈЕКТНИХ ЗАЈМОВА'!$A$11:G$25,3,FALSE))</f>
        <v>0</v>
      </c>
      <c r="G121" s="4">
        <f>IF($A121=0,0,+VLOOKUP($A121,'ПРЕГЛЕД ПРОЈЕКТНИХ ЗАЈМОВА'!$A$11:H$25,4,FALSE))</f>
        <v>0</v>
      </c>
      <c r="H121" s="4">
        <f>IF($A121=0,0,+VLOOKUP($A121,'ПРЕГЛЕД ПРОЈЕКТНИХ ЗАЈМОВА'!$A$11:I$25,5,FALSE))</f>
        <v>0</v>
      </c>
      <c r="I121" s="4">
        <f>IF($A121=0,0,VLOOKUP($A121,'ПРЕГЛЕД ПРОЈЕКТНИХ ЗАЈМОВА'!$A$11:$L$25,6,FALSE))</f>
        <v>0</v>
      </c>
      <c r="J121" s="4">
        <f>IF($A121=0,0,VLOOKUP($A121,'ПРЕГЛЕД ПРОЈЕКТНИХ ЗАЈМОВА'!$A$11:$L$25,7,FALSE))</f>
        <v>0</v>
      </c>
      <c r="K121" s="4">
        <v>11</v>
      </c>
      <c r="L121" s="82">
        <v>2025</v>
      </c>
      <c r="M121" s="74">
        <f>IF(A121=0,0,+VLOOKUP($A121,'ПРЕГЛЕД ПРОЈЕКТНИХ ЗАЈМОВА'!$A$11:$S$25,COLUMN('ПРЕГЛЕД ПРОЈЕКТНИХ ЗАЈМОВА'!S:S),FALSE))</f>
        <v>0</v>
      </c>
    </row>
    <row r="122" spans="1:13" s="4" customFormat="1" x14ac:dyDescent="0.2">
      <c r="A122" s="4">
        <f t="shared" si="13"/>
        <v>0</v>
      </c>
      <c r="B122" s="4">
        <f t="shared" si="11"/>
        <v>0</v>
      </c>
      <c r="C122" s="75">
        <f>IF(A122=0,0,'ПРЕГЛЕД ПРОЈЕКТНИХ ЗАЈМОВА'!A$4:A$4)</f>
        <v>0</v>
      </c>
      <c r="D122" s="75">
        <f>IF(A122=0,0,'ПРЕГЛЕД ПРОЈЕКТНИХ ЗАЈМОВА'!D$4:D$4)</f>
        <v>0</v>
      </c>
      <c r="E122" s="4">
        <f>IF(A122=0,0,+'ПРЕГЛЕД ПРОЈЕКТНИХ ЗАЈМОВА'!A$6:A$6)</f>
        <v>0</v>
      </c>
      <c r="F122" s="4">
        <f>IF($A122=0,0,+VLOOKUP($A122,'ПРЕГЛЕД ПРОЈЕКТНИХ ЗАЈМОВА'!$A$11:G$25,3,FALSE))</f>
        <v>0</v>
      </c>
      <c r="G122" s="4">
        <f>IF($A122=0,0,+VLOOKUP($A122,'ПРЕГЛЕД ПРОЈЕКТНИХ ЗАЈМОВА'!$A$11:H$25,4,FALSE))</f>
        <v>0</v>
      </c>
      <c r="H122" s="4">
        <f>IF($A122=0,0,+VLOOKUP($A122,'ПРЕГЛЕД ПРОЈЕКТНИХ ЗАЈМОВА'!$A$11:I$25,5,FALSE))</f>
        <v>0</v>
      </c>
      <c r="I122" s="4">
        <f>IF($A122=0,0,VLOOKUP($A122,'ПРЕГЛЕД ПРОЈЕКТНИХ ЗАЈМОВА'!$A$11:$L$25,6,FALSE))</f>
        <v>0</v>
      </c>
      <c r="J122" s="4">
        <f>IF($A122=0,0,VLOOKUP($A122,'ПРЕГЛЕД ПРОЈЕКТНИХ ЗАЈМОВА'!$A$11:$L$25,7,FALSE))</f>
        <v>0</v>
      </c>
      <c r="K122" s="4">
        <v>1</v>
      </c>
      <c r="L122" s="82" t="s">
        <v>812</v>
      </c>
      <c r="M122" s="74">
        <f>IF(A122=0,0,+VLOOKUP($A122,'ПРЕГЛЕД ПРОЈЕКТНИХ ЗАЈМОВА'!$A$11:$U$25,COLUMN('ПРЕГЛЕД ПРОЈЕКТНИХ ЗАЈМОВА'!T:T),FALSE))</f>
        <v>0</v>
      </c>
    </row>
    <row r="123" spans="1:13" s="4" customFormat="1" x14ac:dyDescent="0.2">
      <c r="A123" s="4">
        <f t="shared" si="13"/>
        <v>0</v>
      </c>
      <c r="B123" s="4">
        <f t="shared" si="11"/>
        <v>0</v>
      </c>
      <c r="C123" s="75">
        <f>IF(A123=0,0,'ПРЕГЛЕД ПРОЈЕКТНИХ ЗАЈМОВА'!A$4:A$4)</f>
        <v>0</v>
      </c>
      <c r="D123" s="75">
        <f>IF(A123=0,0,'ПРЕГЛЕД ПРОЈЕКТНИХ ЗАЈМОВА'!D$4:D$4)</f>
        <v>0</v>
      </c>
      <c r="E123" s="4">
        <f>IF(A123=0,0,+'ПРЕГЛЕД ПРОЈЕКТНИХ ЗАЈМОВА'!A$6:A$6)</f>
        <v>0</v>
      </c>
      <c r="F123" s="4">
        <f>IF($A123=0,0,+VLOOKUP($A123,'ПРЕГЛЕД ПРОЈЕКТНИХ ЗАЈМОВА'!$A$11:G$25,3,FALSE))</f>
        <v>0</v>
      </c>
      <c r="G123" s="4">
        <f>IF($A123=0,0,+VLOOKUP($A123,'ПРЕГЛЕД ПРОЈЕКТНИХ ЗАЈМОВА'!$A$11:H$25,4,FALSE))</f>
        <v>0</v>
      </c>
      <c r="H123" s="4">
        <f>IF($A123=0,0,+VLOOKUP($A123,'ПРЕГЛЕД ПРОЈЕКТНИХ ЗАЈМОВА'!$A$11:I$25,5,FALSE))</f>
        <v>0</v>
      </c>
      <c r="I123" s="4">
        <f>IF($A123=0,0,VLOOKUP($A123,'ПРЕГЛЕД ПРОЈЕКТНИХ ЗАЈМОВА'!$A$11:$L$25,6,FALSE))</f>
        <v>0</v>
      </c>
      <c r="J123" s="4">
        <f>IF($A123=0,0,VLOOKUP($A123,'ПРЕГЛЕД ПРОЈЕКТНИХ ЗАЈМОВА'!$A$11:$L$25,7,FALSE))</f>
        <v>0</v>
      </c>
      <c r="K123" s="4">
        <v>11</v>
      </c>
      <c r="L123" s="82" t="s">
        <v>812</v>
      </c>
      <c r="M123" s="74">
        <f>IF(A123=0,0,+VLOOKUP($A123,'ПРЕГЛЕД ПРОЈЕКТНИХ ЗАЈМОВА'!$A$11:$U$25,COLUMN('ПРЕГЛЕД ПРОЈЕКТНИХ ЗАЈМОВА'!U:U),FALSE))</f>
        <v>0</v>
      </c>
    </row>
    <row r="124" spans="1:13" s="4" customFormat="1" x14ac:dyDescent="0.2">
      <c r="A124" s="78">
        <f>IF(MAX(A$5:A119)+1&gt;A$1,0,A110+1)</f>
        <v>0</v>
      </c>
      <c r="B124" s="4">
        <f t="shared" si="11"/>
        <v>0</v>
      </c>
      <c r="C124" s="75">
        <f>IF(A124=0,0,'ПРЕГЛЕД ПРОЈЕКТНИХ ЗАЈМОВА'!A$4:A$4)</f>
        <v>0</v>
      </c>
      <c r="D124" s="75">
        <f>IF(A124=0,0,'ПРЕГЛЕД ПРОЈЕКТНИХ ЗАЈМОВА'!D$4:D$4)</f>
        <v>0</v>
      </c>
      <c r="E124" s="4">
        <f>IF(A124=0,0,+'ПРЕГЛЕД ПРОЈЕКТНИХ ЗАЈМОВА'!A$6:A$6)</f>
        <v>0</v>
      </c>
      <c r="F124" s="4">
        <f>IF($A124=0,0,+VLOOKUP($A124,'ПРЕГЛЕД ПРОЈЕКТНИХ ЗАЈМОВА'!$A$11:G$25,3,FALSE))</f>
        <v>0</v>
      </c>
      <c r="G124" s="4">
        <f>IF($A124=0,0,+VLOOKUP($A124,'ПРЕГЛЕД ПРОЈЕКТНИХ ЗАЈМОВА'!$A$11:H$25,4,FALSE))</f>
        <v>0</v>
      </c>
      <c r="H124" s="4">
        <f>IF($A124=0,0,+VLOOKUP($A124,'ПРЕГЛЕД ПРОЈЕКТНИХ ЗАЈМОВА'!$A$11:I$25,5,FALSE))</f>
        <v>0</v>
      </c>
      <c r="I124" s="4">
        <f>IF($A124=0,0,VLOOKUP($A124,'ПРЕГЛЕД ПРОЈЕКТНИХ ЗАЈМОВА'!$A$11:$L$25,6,FALSE))</f>
        <v>0</v>
      </c>
      <c r="J124" s="4">
        <f>IF($A124=0,0,VLOOKUP($A124,'ПРЕГЛЕД ПРОЈЕКТНИХ ЗАЈМОВА'!$A$11:$L$25,7,FALSE))</f>
        <v>0</v>
      </c>
      <c r="K124" s="4">
        <v>1</v>
      </c>
      <c r="L124" s="95" t="s">
        <v>654</v>
      </c>
      <c r="M124" s="74">
        <f>IF(A124=0,0,+VLOOKUP($A124,'ПРЕГЛЕД ПРОЈЕКТНИХ ЗАЈМОВА'!$A$11:$S$25,COLUMN('ПРЕГЛЕД ПРОЈЕКТНИХ ЗАЈМОВА'!H:H),FALSE))</f>
        <v>0</v>
      </c>
    </row>
    <row r="125" spans="1:13" s="4" customFormat="1" x14ac:dyDescent="0.2">
      <c r="A125" s="4">
        <f>+A124</f>
        <v>0</v>
      </c>
      <c r="B125" s="4">
        <f t="shared" si="11"/>
        <v>0</v>
      </c>
      <c r="C125" s="75">
        <f>IF(A125=0,0,'ПРЕГЛЕД ПРОЈЕКТНИХ ЗАЈМОВА'!A$4:A$4)</f>
        <v>0</v>
      </c>
      <c r="D125" s="75">
        <f>IF(A125=0,0,'ПРЕГЛЕД ПРОЈЕКТНИХ ЗАЈМОВА'!D$4:D$4)</f>
        <v>0</v>
      </c>
      <c r="E125" s="4">
        <f>IF(A125=0,0,+'ПРЕГЛЕД ПРОЈЕКТНИХ ЗАЈМОВА'!A$6:A$6)</f>
        <v>0</v>
      </c>
      <c r="F125" s="4">
        <f>IF($A125=0,0,+VLOOKUP($A125,'ПРЕГЛЕД ПРОЈЕКТНИХ ЗАЈМОВА'!$A$11:G$25,3,FALSE))</f>
        <v>0</v>
      </c>
      <c r="G125" s="4">
        <f>IF($A125=0,0,+VLOOKUP($A125,'ПРЕГЛЕД ПРОЈЕКТНИХ ЗАЈМОВА'!$A$11:H$25,4,FALSE))</f>
        <v>0</v>
      </c>
      <c r="H125" s="4">
        <f>IF($A125=0,0,+VLOOKUP($A125,'ПРЕГЛЕД ПРОЈЕКТНИХ ЗАЈМОВА'!$A$11:I$25,5,FALSE))</f>
        <v>0</v>
      </c>
      <c r="I125" s="4">
        <f>IF($A125=0,0,VLOOKUP($A125,'ПРЕГЛЕД ПРОЈЕКТНИХ ЗАЈМОВА'!$A$11:$L$25,6,FALSE))</f>
        <v>0</v>
      </c>
      <c r="J125" s="4">
        <f>IF($A125=0,0,VLOOKUP($A125,'ПРЕГЛЕД ПРОЈЕКТНИХ ЗАЈМОВА'!$A$11:$L$25,7,FALSE))</f>
        <v>0</v>
      </c>
      <c r="K125" s="4">
        <v>11</v>
      </c>
      <c r="L125" s="121" t="s">
        <v>805</v>
      </c>
      <c r="M125" s="74">
        <f>IF(A125=0,0,+VLOOKUP($A125,'ПРЕГЛЕД ПРОЈЕКТНИХ ЗАЈМОВА'!$A$11:$S$25,COLUMN('ПРЕГЛЕД ПРОЈЕКТНИХ ЗАЈМОВА'!I:I),FALSE))</f>
        <v>0</v>
      </c>
    </row>
    <row r="126" spans="1:13" s="4" customFormat="1" x14ac:dyDescent="0.2">
      <c r="A126" s="4">
        <f t="shared" ref="A126:A138" si="14">+A125</f>
        <v>0</v>
      </c>
      <c r="B126" s="4">
        <f t="shared" si="11"/>
        <v>0</v>
      </c>
      <c r="C126" s="75">
        <f>IF(A126=0,0,'ПРЕГЛЕД ПРОЈЕКТНИХ ЗАЈМОВА'!A$4:A$4)</f>
        <v>0</v>
      </c>
      <c r="D126" s="75">
        <f>IF(A126=0,0,'ПРЕГЛЕД ПРОЈЕКТНИХ ЗАЈМОВА'!D$4:D$4)</f>
        <v>0</v>
      </c>
      <c r="E126" s="4">
        <f>IF(A126=0,0,+'ПРЕГЛЕД ПРОЈЕКТНИХ ЗАЈМОВА'!A$6:A$6)</f>
        <v>0</v>
      </c>
      <c r="F126" s="4">
        <f>IF($A126=0,0,+VLOOKUP($A126,'ПРЕГЛЕД ПРОЈЕКТНИХ ЗАЈМОВА'!$A$11:G$25,3,FALSE))</f>
        <v>0</v>
      </c>
      <c r="G126" s="4">
        <f>IF($A126=0,0,+VLOOKUP($A126,'ПРЕГЛЕД ПРОЈЕКТНИХ ЗАЈМОВА'!$A$11:H$25,4,FALSE))</f>
        <v>0</v>
      </c>
      <c r="H126" s="4">
        <f>IF($A126=0,0,+VLOOKUP($A126,'ПРЕГЛЕД ПРОЈЕКТНИХ ЗАЈМОВА'!$A$11:I$25,5,FALSE))</f>
        <v>0</v>
      </c>
      <c r="I126" s="4">
        <f>IF($A126=0,0,VLOOKUP($A126,'ПРЕГЛЕД ПРОЈЕКТНИХ ЗАЈМОВА'!$A$11:$L$25,6,FALSE))</f>
        <v>0</v>
      </c>
      <c r="J126" s="4">
        <f>IF($A126=0,0,VLOOKUP($A126,'ПРЕГЛЕД ПРОЈЕКТНИХ ЗАЈМОВА'!$A$11:$L$25,7,FALSE))</f>
        <v>0</v>
      </c>
      <c r="K126" s="4">
        <v>1</v>
      </c>
      <c r="L126" s="82" t="s">
        <v>761</v>
      </c>
      <c r="M126" s="74">
        <f>IF(A126=0,0,+VLOOKUP($A126,'ПРЕГЛЕД ПРОЈЕКТНИХ ЗАЈМОВА'!$A$11:$S$25,_xlfn.SINGLE(COLUMN('ПРЕГЛЕД ПРОЈЕКТНИХ ЗАЈМОВА'!#REF!)),FALSE))</f>
        <v>0</v>
      </c>
    </row>
    <row r="127" spans="1:13" s="4" customFormat="1" x14ac:dyDescent="0.2">
      <c r="A127" s="4">
        <f>+A124</f>
        <v>0</v>
      </c>
      <c r="B127" s="4">
        <f t="shared" si="11"/>
        <v>0</v>
      </c>
      <c r="C127" s="75">
        <f>IF(A127=0,0,'ПРЕГЛЕД ПРОЈЕКТНИХ ЗАЈМОВА'!A$4:A$4)</f>
        <v>0</v>
      </c>
      <c r="D127" s="75">
        <f>IF(A127=0,0,'ПРЕГЛЕД ПРОЈЕКТНИХ ЗАЈМОВА'!D$4:D$4)</f>
        <v>0</v>
      </c>
      <c r="E127" s="4">
        <f>IF(A127=0,0,+'ПРЕГЛЕД ПРОЈЕКТНИХ ЗАЈМОВА'!A$6:A$6)</f>
        <v>0</v>
      </c>
      <c r="F127" s="4">
        <f>IF($A127=0,0,+VLOOKUP($A127,'ПРЕГЛЕД ПРОЈЕКТНИХ ЗАЈМОВА'!$A$11:G$25,3,FALSE))</f>
        <v>0</v>
      </c>
      <c r="G127" s="4">
        <f>IF($A127=0,0,+VLOOKUP($A127,'ПРЕГЛЕД ПРОЈЕКТНИХ ЗАЈМОВА'!$A$11:H$25,4,FALSE))</f>
        <v>0</v>
      </c>
      <c r="H127" s="4">
        <f>IF($A127=0,0,+VLOOKUP($A127,'ПРЕГЛЕД ПРОЈЕКТНИХ ЗАЈМОВА'!$A$11:I$25,5,FALSE))</f>
        <v>0</v>
      </c>
      <c r="I127" s="4">
        <f>IF($A127=0,0,VLOOKUP($A127,'ПРЕГЛЕД ПРОЈЕКТНИХ ЗАЈМОВА'!$A$11:$L$25,6,FALSE))</f>
        <v>0</v>
      </c>
      <c r="J127" s="4">
        <f>IF($A127=0,0,VLOOKUP($A127,'ПРЕГЛЕД ПРОЈЕКТНИХ ЗАЈМОВА'!$A$11:$L$25,7,FALSE))</f>
        <v>0</v>
      </c>
      <c r="K127" s="4">
        <v>11</v>
      </c>
      <c r="L127" s="82" t="s">
        <v>814</v>
      </c>
      <c r="M127" s="74">
        <f>IF(A127=0,0,+VLOOKUP($A127,'ПРЕГЛЕД ПРОЈЕКТНИХ ЗАЈМОВА'!$A$11:$S$25,COLUMN('ПРЕГЛЕД ПРОЈЕКТНИХ ЗАЈМОВА'!J:J),FALSE))</f>
        <v>0</v>
      </c>
    </row>
    <row r="128" spans="1:13" s="4" customFormat="1" x14ac:dyDescent="0.2">
      <c r="A128" s="4">
        <f t="shared" si="14"/>
        <v>0</v>
      </c>
      <c r="B128" s="4">
        <f t="shared" si="11"/>
        <v>0</v>
      </c>
      <c r="C128" s="75">
        <f>IF(A128=0,0,'ПРЕГЛЕД ПРОЈЕКТНИХ ЗАЈМОВА'!A$4:A$4)</f>
        <v>0</v>
      </c>
      <c r="D128" s="75">
        <f>IF(A128=0,0,'ПРЕГЛЕД ПРОЈЕКТНИХ ЗАЈМОВА'!D$4:D$4)</f>
        <v>0</v>
      </c>
      <c r="E128" s="4">
        <f>IF(A128=0,0,+'ПРЕГЛЕД ПРОЈЕКТНИХ ЗАЈМОВА'!A$6:A$6)</f>
        <v>0</v>
      </c>
      <c r="F128" s="4">
        <f>IF($A128=0,0,+VLOOKUP($A128,'ПРЕГЛЕД ПРОЈЕКТНИХ ЗАЈМОВА'!$A$11:G$25,3,FALSE))</f>
        <v>0</v>
      </c>
      <c r="G128" s="4">
        <f>IF($A128=0,0,+VLOOKUP($A128,'ПРЕГЛЕД ПРОЈЕКТНИХ ЗАЈМОВА'!$A$11:H$25,4,FALSE))</f>
        <v>0</v>
      </c>
      <c r="H128" s="4">
        <f>IF($A128=0,0,+VLOOKUP($A128,'ПРЕГЛЕД ПРОЈЕКТНИХ ЗАЈМОВА'!$A$11:I$25,5,FALSE))</f>
        <v>0</v>
      </c>
      <c r="I128" s="4">
        <f>IF($A128=0,0,VLOOKUP($A128,'ПРЕГЛЕД ПРОЈЕКТНИХ ЗАЈМОВА'!$A$11:$L$25,6,FALSE))</f>
        <v>0</v>
      </c>
      <c r="J128" s="4">
        <f>IF($A128=0,0,VLOOKUP($A128,'ПРЕГЛЕД ПРОЈЕКТНИХ ЗАЈМОВА'!$A$11:$L$25,7,FALSE))</f>
        <v>0</v>
      </c>
      <c r="K128" s="4">
        <v>1</v>
      </c>
      <c r="L128" s="82" t="s">
        <v>814</v>
      </c>
      <c r="M128" s="74">
        <f>IF(A128=0,0,+VLOOKUP($A128,'ПРЕГЛЕД ПРОЈЕКТНИХ ЗАЈМОВА'!$A$11:$S$25,COLUMN('ПРЕГЛЕД ПРОЈЕКТНИХ ЗАЈМОВА'!K:K),FALSE))</f>
        <v>0</v>
      </c>
    </row>
    <row r="129" spans="1:13" s="4" customFormat="1" x14ac:dyDescent="0.2">
      <c r="A129" s="4">
        <f>+A126</f>
        <v>0</v>
      </c>
      <c r="B129" s="4">
        <f t="shared" si="11"/>
        <v>0</v>
      </c>
      <c r="C129" s="75">
        <f>IF(A129=0,0,'ПРЕГЛЕД ПРОЈЕКТНИХ ЗАЈМОВА'!A$4:A$4)</f>
        <v>0</v>
      </c>
      <c r="D129" s="75">
        <f>IF(A129=0,0,'ПРЕГЛЕД ПРОЈЕКТНИХ ЗАЈМОВА'!D$4:D$4)</f>
        <v>0</v>
      </c>
      <c r="E129" s="4">
        <f>IF(A129=0,0,+'ПРЕГЛЕД ПРОЈЕКТНИХ ЗАЈМОВА'!A$6:A$6)</f>
        <v>0</v>
      </c>
      <c r="F129" s="4">
        <f>IF($A129=0,0,+VLOOKUP($A129,'ПРЕГЛЕД ПРОЈЕКТНИХ ЗАЈМОВА'!$A$11:G$25,3,FALSE))</f>
        <v>0</v>
      </c>
      <c r="G129" s="4">
        <f>IF($A129=0,0,+VLOOKUP($A129,'ПРЕГЛЕД ПРОЈЕКТНИХ ЗАЈМОВА'!$A$11:H$25,4,FALSE))</f>
        <v>0</v>
      </c>
      <c r="H129" s="4">
        <f>IF($A129=0,0,+VLOOKUP($A129,'ПРЕГЛЕД ПРОЈЕКТНИХ ЗАЈМОВА'!$A$11:I$25,5,FALSE))</f>
        <v>0</v>
      </c>
      <c r="I129" s="4">
        <f>IF($A129=0,0,VLOOKUP($A129,'ПРЕГЛЕД ПРОЈЕКТНИХ ЗАЈМОВА'!$A$11:$L$25,6,FALSE))</f>
        <v>0</v>
      </c>
      <c r="J129" s="4">
        <f>IF($A129=0,0,VLOOKUP($A129,'ПРЕГЛЕД ПРОЈЕКТНИХ ЗАЈМОВА'!$A$11:$L$25,7,FALSE))</f>
        <v>0</v>
      </c>
      <c r="K129" s="4">
        <v>11</v>
      </c>
      <c r="L129" s="82" t="s">
        <v>815</v>
      </c>
      <c r="M129" s="74">
        <f>IF(A129=0,0,+VLOOKUP($A129,'ПРЕГЛЕД ПРОЈЕКТНИХ ЗАЈМОВА'!$A$11:$S$25,COLUMN('ПРЕГЛЕД ПРОЈЕКТНИХ ЗАЈМОВА'!L:L),FALSE))</f>
        <v>0</v>
      </c>
    </row>
    <row r="130" spans="1:13" s="4" customFormat="1" x14ac:dyDescent="0.2">
      <c r="A130" s="4">
        <f t="shared" si="14"/>
        <v>0</v>
      </c>
      <c r="B130" s="4">
        <f t="shared" si="11"/>
        <v>0</v>
      </c>
      <c r="C130" s="75">
        <f>IF(A130=0,0,'ПРЕГЛЕД ПРОЈЕКТНИХ ЗАЈМОВА'!A$4:A$4)</f>
        <v>0</v>
      </c>
      <c r="D130" s="75">
        <f>IF(A130=0,0,'ПРЕГЛЕД ПРОЈЕКТНИХ ЗАЈМОВА'!D$4:D$4)</f>
        <v>0</v>
      </c>
      <c r="E130" s="4">
        <f>IF(A130=0,0,+'ПРЕГЛЕД ПРОЈЕКТНИХ ЗАЈМОВА'!A$6:A$6)</f>
        <v>0</v>
      </c>
      <c r="F130" s="4">
        <f>IF($A130=0,0,+VLOOKUP($A130,'ПРЕГЛЕД ПРОЈЕКТНИХ ЗАЈМОВА'!$A$11:G$25,3,FALSE))</f>
        <v>0</v>
      </c>
      <c r="G130" s="4">
        <f>IF($A130=0,0,+VLOOKUP($A130,'ПРЕГЛЕД ПРОЈЕКТНИХ ЗАЈМОВА'!$A$11:H$25,4,FALSE))</f>
        <v>0</v>
      </c>
      <c r="H130" s="4">
        <f>IF($A130=0,0,+VLOOKUP($A130,'ПРЕГЛЕД ПРОЈЕКТНИХ ЗАЈМОВА'!$A$11:I$25,5,FALSE))</f>
        <v>0</v>
      </c>
      <c r="I130" s="4">
        <f>IF($A130=0,0,VLOOKUP($A130,'ПРЕГЛЕД ПРОЈЕКТНИХ ЗАЈМОВА'!$A$11:$L$25,6,FALSE))</f>
        <v>0</v>
      </c>
      <c r="J130" s="4">
        <f>IF($A130=0,0,VLOOKUP($A130,'ПРЕГЛЕД ПРОЈЕКТНИХ ЗАЈМОВА'!$A$11:$L$25,7,FALSE))</f>
        <v>0</v>
      </c>
      <c r="K130" s="4">
        <v>1</v>
      </c>
      <c r="L130" s="82" t="s">
        <v>815</v>
      </c>
      <c r="M130" s="74">
        <f>IF(A130=0,0,+VLOOKUP($A130,'ПРЕГЛЕД ПРОЈЕКТНИХ ЗАЈМОВА'!$A$11:$S$25,COLUMN('ПРЕГЛЕД ПРОЈЕКТНИХ ЗАЈМОВА'!M:M),FALSE))</f>
        <v>0</v>
      </c>
    </row>
    <row r="131" spans="1:13" s="4" customFormat="1" x14ac:dyDescent="0.2">
      <c r="A131" s="4">
        <f t="shared" si="14"/>
        <v>0</v>
      </c>
      <c r="B131" s="4">
        <f t="shared" si="11"/>
        <v>0</v>
      </c>
      <c r="C131" s="75">
        <f>IF(A131=0,0,'ПРЕГЛЕД ПРОЈЕКТНИХ ЗАЈМОВА'!A$4:A$4)</f>
        <v>0</v>
      </c>
      <c r="D131" s="75">
        <f>IF(A131=0,0,'ПРЕГЛЕД ПРОЈЕКТНИХ ЗАЈМОВА'!D$4:D$4)</f>
        <v>0</v>
      </c>
      <c r="E131" s="4">
        <f>IF(A131=0,0,+'ПРЕГЛЕД ПРОЈЕКТНИХ ЗАЈМОВА'!A$6:A$6)</f>
        <v>0</v>
      </c>
      <c r="F131" s="4">
        <f>IF($A131=0,0,+VLOOKUP($A131,'ПРЕГЛЕД ПРОЈЕКТНИХ ЗАЈМОВА'!$A$11:G$25,3,FALSE))</f>
        <v>0</v>
      </c>
      <c r="G131" s="4">
        <f>IF($A131=0,0,+VLOOKUP($A131,'ПРЕГЛЕД ПРОЈЕКТНИХ ЗАЈМОВА'!$A$11:H$25,4,FALSE))</f>
        <v>0</v>
      </c>
      <c r="H131" s="4">
        <f>IF($A131=0,0,+VLOOKUP($A131,'ПРЕГЛЕД ПРОЈЕКТНИХ ЗАЈМОВА'!$A$11:I$25,5,FALSE))</f>
        <v>0</v>
      </c>
      <c r="I131" s="4">
        <f>IF($A131=0,0,VLOOKUP($A131,'ПРЕГЛЕД ПРОЈЕКТНИХ ЗАЈМОВА'!$A$11:$L$25,6,FALSE))</f>
        <v>0</v>
      </c>
      <c r="J131" s="4">
        <f>IF($A131=0,0,VLOOKUP($A131,'ПРЕГЛЕД ПРОЈЕКТНИХ ЗАЈМОВА'!$A$11:$L$25,7,FALSE))</f>
        <v>0</v>
      </c>
      <c r="K131" s="4">
        <v>11</v>
      </c>
      <c r="L131" s="82">
        <v>2023</v>
      </c>
      <c r="M131" s="74">
        <f>IF(A131=0,0,+VLOOKUP($A131,'ПРЕГЛЕД ПРОЈЕКТНИХ ЗАЈМОВА'!$A$11:$S$25,COLUMN('ПРЕГЛЕД ПРОЈЕКТНИХ ЗАЈМОВА'!N:N),FALSE))</f>
        <v>0</v>
      </c>
    </row>
    <row r="132" spans="1:13" s="4" customFormat="1" x14ac:dyDescent="0.2">
      <c r="A132" s="4">
        <f t="shared" si="14"/>
        <v>0</v>
      </c>
      <c r="B132" s="4">
        <f t="shared" si="11"/>
        <v>0</v>
      </c>
      <c r="C132" s="75">
        <f>IF(A132=0,0,'ПРЕГЛЕД ПРОЈЕКТНИХ ЗАЈМОВА'!A$4:A$4)</f>
        <v>0</v>
      </c>
      <c r="D132" s="75">
        <f>IF(A132=0,0,'ПРЕГЛЕД ПРОЈЕКТНИХ ЗАЈМОВА'!D$4:D$4)</f>
        <v>0</v>
      </c>
      <c r="E132" s="4">
        <f>IF(A132=0,0,+'ПРЕГЛЕД ПРОЈЕКТНИХ ЗАЈМОВА'!A$6:A$6)</f>
        <v>0</v>
      </c>
      <c r="F132" s="4">
        <f>IF($A132=0,0,+VLOOKUP($A132,'ПРЕГЛЕД ПРОЈЕКТНИХ ЗАЈМОВА'!$A$11:G$25,3,FALSE))</f>
        <v>0</v>
      </c>
      <c r="G132" s="4">
        <f>IF($A132=0,0,+VLOOKUP($A132,'ПРЕГЛЕД ПРОЈЕКТНИХ ЗАЈМОВА'!$A$11:H$25,4,FALSE))</f>
        <v>0</v>
      </c>
      <c r="H132" s="4">
        <f>IF($A132=0,0,+VLOOKUP($A132,'ПРЕГЛЕД ПРОЈЕКТНИХ ЗАЈМОВА'!$A$11:I$25,5,FALSE))</f>
        <v>0</v>
      </c>
      <c r="I132" s="4">
        <f>IF($A132=0,0,VLOOKUP($A132,'ПРЕГЛЕД ПРОЈЕКТНИХ ЗАЈМОВА'!$A$11:$L$25,6,FALSE))</f>
        <v>0</v>
      </c>
      <c r="J132" s="4">
        <f>IF($A132=0,0,VLOOKUP($A132,'ПРЕГЛЕД ПРОЈЕКТНИХ ЗАЈМОВА'!$A$11:$L$25,7,FALSE))</f>
        <v>0</v>
      </c>
      <c r="K132" s="4">
        <v>1</v>
      </c>
      <c r="L132" s="82">
        <v>2023</v>
      </c>
      <c r="M132" s="74">
        <f>IF(A132=0,0,+VLOOKUP($A132,'ПРЕГЛЕД ПРОЈЕКТНИХ ЗАЈМОВА'!$A$11:$S$25,COLUMN('ПРЕГЛЕД ПРОЈЕКТНИХ ЗАЈМОВА'!O:O),FALSE))</f>
        <v>0</v>
      </c>
    </row>
    <row r="133" spans="1:13" s="4" customFormat="1" x14ac:dyDescent="0.2">
      <c r="A133" s="4">
        <f t="shared" si="14"/>
        <v>0</v>
      </c>
      <c r="B133" s="4">
        <f t="shared" si="11"/>
        <v>0</v>
      </c>
      <c r="C133" s="75">
        <f>IF(A133=0,0,'ПРЕГЛЕД ПРОЈЕКТНИХ ЗАЈМОВА'!A$4:A$4)</f>
        <v>0</v>
      </c>
      <c r="D133" s="75">
        <f>IF(A133=0,0,'ПРЕГЛЕД ПРОЈЕКТНИХ ЗАЈМОВА'!D$4:D$4)</f>
        <v>0</v>
      </c>
      <c r="E133" s="4">
        <f>IF(A133=0,0,+'ПРЕГЛЕД ПРОЈЕКТНИХ ЗАЈМОВА'!A$6:A$6)</f>
        <v>0</v>
      </c>
      <c r="F133" s="4">
        <f>IF($A133=0,0,+VLOOKUP($A133,'ПРЕГЛЕД ПРОЈЕКТНИХ ЗАЈМОВА'!$A$11:G$25,3,FALSE))</f>
        <v>0</v>
      </c>
      <c r="G133" s="4">
        <f>IF($A133=0,0,+VLOOKUP($A133,'ПРЕГЛЕД ПРОЈЕКТНИХ ЗАЈМОВА'!$A$11:H$25,4,FALSE))</f>
        <v>0</v>
      </c>
      <c r="H133" s="4">
        <f>IF($A133=0,0,+VLOOKUP($A133,'ПРЕГЛЕД ПРОЈЕКТНИХ ЗАЈМОВА'!$A$11:I$25,5,FALSE))</f>
        <v>0</v>
      </c>
      <c r="I133" s="4">
        <f>IF($A133=0,0,VLOOKUP($A133,'ПРЕГЛЕД ПРОЈЕКТНИХ ЗАЈМОВА'!$A$11:$L$25,6,FALSE))</f>
        <v>0</v>
      </c>
      <c r="J133" s="4">
        <f>IF($A133=0,0,VLOOKUP($A133,'ПРЕГЛЕД ПРОЈЕКТНИХ ЗАЈМОВА'!$A$11:$L$25,7,FALSE))</f>
        <v>0</v>
      </c>
      <c r="K133" s="4">
        <v>11</v>
      </c>
      <c r="L133" s="82">
        <v>2024</v>
      </c>
      <c r="M133" s="74">
        <f>IF(A133=0,0,+VLOOKUP($A133,'ПРЕГЛЕД ПРОЈЕКТНИХ ЗАЈМОВА'!$A$11:$S$25,COLUMN('ПРЕГЛЕД ПРОЈЕКТНИХ ЗАЈМОВА'!P:P),FALSE))</f>
        <v>0</v>
      </c>
    </row>
    <row r="134" spans="1:13" s="4" customFormat="1" x14ac:dyDescent="0.2">
      <c r="A134" s="4">
        <f t="shared" si="14"/>
        <v>0</v>
      </c>
      <c r="B134" s="4">
        <f t="shared" si="11"/>
        <v>0</v>
      </c>
      <c r="C134" s="75">
        <f>IF(A134=0,0,'ПРЕГЛЕД ПРОЈЕКТНИХ ЗАЈМОВА'!A$4:A$4)</f>
        <v>0</v>
      </c>
      <c r="D134" s="75">
        <f>IF(A134=0,0,'ПРЕГЛЕД ПРОЈЕКТНИХ ЗАЈМОВА'!D$4:D$4)</f>
        <v>0</v>
      </c>
      <c r="E134" s="4">
        <f>IF(A134=0,0,+'ПРЕГЛЕД ПРОЈЕКТНИХ ЗАЈМОВА'!A$6:A$6)</f>
        <v>0</v>
      </c>
      <c r="F134" s="4">
        <f>IF($A134=0,0,+VLOOKUP($A134,'ПРЕГЛЕД ПРОЈЕКТНИХ ЗАЈМОВА'!$A$11:G$25,3,FALSE))</f>
        <v>0</v>
      </c>
      <c r="G134" s="4">
        <f>IF($A134=0,0,+VLOOKUP($A134,'ПРЕГЛЕД ПРОЈЕКТНИХ ЗАЈМОВА'!$A$11:H$25,4,FALSE))</f>
        <v>0</v>
      </c>
      <c r="H134" s="4">
        <f>IF($A134=0,0,+VLOOKUP($A134,'ПРЕГЛЕД ПРОЈЕКТНИХ ЗАЈМОВА'!$A$11:I$25,5,FALSE))</f>
        <v>0</v>
      </c>
      <c r="I134" s="4">
        <f>IF($A134=0,0,VLOOKUP($A134,'ПРЕГЛЕД ПРОЈЕКТНИХ ЗАЈМОВА'!$A$11:$L$25,6,FALSE))</f>
        <v>0</v>
      </c>
      <c r="J134" s="4">
        <f>IF($A134=0,0,VLOOKUP($A134,'ПРЕГЛЕД ПРОЈЕКТНИХ ЗАЈМОВА'!$A$11:$L$25,7,FALSE))</f>
        <v>0</v>
      </c>
      <c r="K134" s="4">
        <v>1</v>
      </c>
      <c r="L134" s="82">
        <v>2024</v>
      </c>
      <c r="M134" s="74">
        <f>IF(A134=0,0,+VLOOKUP($A134,'ПРЕГЛЕД ПРОЈЕКТНИХ ЗАЈМОВА'!$A$11:$S$25,COLUMN('ПРЕГЛЕД ПРОЈЕКТНИХ ЗАЈМОВА'!Q:Q),FALSE))</f>
        <v>0</v>
      </c>
    </row>
    <row r="135" spans="1:13" s="4" customFormat="1" x14ac:dyDescent="0.2">
      <c r="A135" s="4">
        <f t="shared" si="14"/>
        <v>0</v>
      </c>
      <c r="B135" s="4">
        <f t="shared" si="11"/>
        <v>0</v>
      </c>
      <c r="C135" s="75">
        <f>IF(A135=0,0,'ПРЕГЛЕД ПРОЈЕКТНИХ ЗАЈМОВА'!A$4:A$4)</f>
        <v>0</v>
      </c>
      <c r="D135" s="75">
        <f>IF(A135=0,0,'ПРЕГЛЕД ПРОЈЕКТНИХ ЗАЈМОВА'!D$4:D$4)</f>
        <v>0</v>
      </c>
      <c r="E135" s="4">
        <f>IF(A135=0,0,+'ПРЕГЛЕД ПРОЈЕКТНИХ ЗАЈМОВА'!A$6:A$6)</f>
        <v>0</v>
      </c>
      <c r="F135" s="4">
        <f>IF($A135=0,0,+VLOOKUP($A135,'ПРЕГЛЕД ПРОЈЕКТНИХ ЗАЈМОВА'!$A$11:G$25,3,FALSE))</f>
        <v>0</v>
      </c>
      <c r="G135" s="4">
        <f>IF($A135=0,0,+VLOOKUP($A135,'ПРЕГЛЕД ПРОЈЕКТНИХ ЗАЈМОВА'!$A$11:H$25,4,FALSE))</f>
        <v>0</v>
      </c>
      <c r="H135" s="4">
        <f>IF($A135=0,0,+VLOOKUP($A135,'ПРЕГЛЕД ПРОЈЕКТНИХ ЗАЈМОВА'!$A$11:I$25,5,FALSE))</f>
        <v>0</v>
      </c>
      <c r="I135" s="4">
        <f>IF($A135=0,0,VLOOKUP($A135,'ПРЕГЛЕД ПРОЈЕКТНИХ ЗАЈМОВА'!$A$11:$L$25,6,FALSE))</f>
        <v>0</v>
      </c>
      <c r="J135" s="4">
        <f>IF($A135=0,0,VLOOKUP($A135,'ПРЕГЛЕД ПРОЈЕКТНИХ ЗАЈМОВА'!$A$11:$L$25,7,FALSE))</f>
        <v>0</v>
      </c>
      <c r="K135" s="4">
        <v>11</v>
      </c>
      <c r="L135" s="82">
        <v>2025</v>
      </c>
      <c r="M135" s="74">
        <f>IF(A135=0,0,+VLOOKUP($A135,'ПРЕГЛЕД ПРОЈЕКТНИХ ЗАЈМОВА'!$A$11:$S$25,COLUMN('ПРЕГЛЕД ПРОЈЕКТНИХ ЗАЈМОВА'!R:R),FALSE))</f>
        <v>0</v>
      </c>
    </row>
    <row r="136" spans="1:13" s="4" customFormat="1" x14ac:dyDescent="0.2">
      <c r="A136" s="4">
        <f t="shared" si="14"/>
        <v>0</v>
      </c>
      <c r="B136" s="4">
        <f t="shared" si="11"/>
        <v>0</v>
      </c>
      <c r="C136" s="75">
        <f>IF(A136=0,0,'ПРЕГЛЕД ПРОЈЕКТНИХ ЗАЈМОВА'!A$4:A$4)</f>
        <v>0</v>
      </c>
      <c r="D136" s="75">
        <f>IF(A136=0,0,'ПРЕГЛЕД ПРОЈЕКТНИХ ЗАЈМОВА'!D$4:D$4)</f>
        <v>0</v>
      </c>
      <c r="E136" s="4">
        <f>IF(A136=0,0,+'ПРЕГЛЕД ПРОЈЕКТНИХ ЗАЈМОВА'!A$6:A$6)</f>
        <v>0</v>
      </c>
      <c r="F136" s="4">
        <f>IF($A136=0,0,+VLOOKUP($A136,'ПРЕГЛЕД ПРОЈЕКТНИХ ЗАЈМОВА'!$A$11:G$25,3,FALSE))</f>
        <v>0</v>
      </c>
      <c r="G136" s="4">
        <f>IF($A136=0,0,+VLOOKUP($A136,'ПРЕГЛЕД ПРОЈЕКТНИХ ЗАЈМОВА'!$A$11:H$25,4,FALSE))</f>
        <v>0</v>
      </c>
      <c r="H136" s="4">
        <f>IF($A136=0,0,+VLOOKUP($A136,'ПРЕГЛЕД ПРОЈЕКТНИХ ЗАЈМОВА'!$A$11:I$25,5,FALSE))</f>
        <v>0</v>
      </c>
      <c r="I136" s="4">
        <f>IF($A136=0,0,VLOOKUP($A136,'ПРЕГЛЕД ПРОЈЕКТНИХ ЗАЈМОВА'!$A$11:$L$25,6,FALSE))</f>
        <v>0</v>
      </c>
      <c r="J136" s="4">
        <f>IF($A136=0,0,VLOOKUP($A136,'ПРЕГЛЕД ПРОЈЕКТНИХ ЗАЈМОВА'!$A$11:$L$25,7,FALSE))</f>
        <v>0</v>
      </c>
      <c r="K136" s="4">
        <v>1</v>
      </c>
      <c r="L136" s="82">
        <v>2025</v>
      </c>
      <c r="M136" s="74">
        <f>IF(A136=0,0,+VLOOKUP($A136,'ПРЕГЛЕД ПРОЈЕКТНИХ ЗАЈМОВА'!$A$11:$S$25,COLUMN('ПРЕГЛЕД ПРОЈЕКТНИХ ЗАЈМОВА'!S:S),FALSE))</f>
        <v>0</v>
      </c>
    </row>
    <row r="137" spans="1:13" s="4" customFormat="1" x14ac:dyDescent="0.2">
      <c r="A137" s="4">
        <f t="shared" si="14"/>
        <v>0</v>
      </c>
      <c r="B137" s="4">
        <f t="shared" si="11"/>
        <v>0</v>
      </c>
      <c r="C137" s="75">
        <f>IF(A137=0,0,'ПРЕГЛЕД ПРОЈЕКТНИХ ЗАЈМОВА'!A$4:A$4)</f>
        <v>0</v>
      </c>
      <c r="D137" s="75">
        <f>IF(A137=0,0,'ПРЕГЛЕД ПРОЈЕКТНИХ ЗАЈМОВА'!D$4:D$4)</f>
        <v>0</v>
      </c>
      <c r="E137" s="4">
        <f>IF(A137=0,0,+'ПРЕГЛЕД ПРОЈЕКТНИХ ЗАЈМОВА'!A$6:A$6)</f>
        <v>0</v>
      </c>
      <c r="F137" s="4">
        <f>IF($A137=0,0,+VLOOKUP($A137,'ПРЕГЛЕД ПРОЈЕКТНИХ ЗАЈМОВА'!$A$11:G$25,3,FALSE))</f>
        <v>0</v>
      </c>
      <c r="G137" s="4">
        <f>IF($A137=0,0,+VLOOKUP($A137,'ПРЕГЛЕД ПРОЈЕКТНИХ ЗАЈМОВА'!$A$11:H$25,4,FALSE))</f>
        <v>0</v>
      </c>
      <c r="H137" s="4">
        <f>IF($A137=0,0,+VLOOKUP($A137,'ПРЕГЛЕД ПРОЈЕКТНИХ ЗАЈМОВА'!$A$11:I$25,5,FALSE))</f>
        <v>0</v>
      </c>
      <c r="I137" s="4">
        <f>IF($A137=0,0,VLOOKUP($A137,'ПРЕГЛЕД ПРОЈЕКТНИХ ЗАЈМОВА'!$A$11:$L$25,6,FALSE))</f>
        <v>0</v>
      </c>
      <c r="J137" s="4">
        <f>IF($A137=0,0,VLOOKUP($A137,'ПРЕГЛЕД ПРОЈЕКТНИХ ЗАЈМОВА'!$A$11:$L$25,7,FALSE))</f>
        <v>0</v>
      </c>
      <c r="K137" s="4">
        <v>11</v>
      </c>
      <c r="L137" s="82" t="s">
        <v>812</v>
      </c>
      <c r="M137" s="74">
        <f>IF(A137=0,0,+VLOOKUP($A137,'ПРЕГЛЕД ПРОЈЕКТНИХ ЗАЈМОВА'!$A$11:$U$25,COLUMN('ПРЕГЛЕД ПРОЈЕКТНИХ ЗАЈМОВА'!T:T),FALSE))</f>
        <v>0</v>
      </c>
    </row>
    <row r="138" spans="1:13" s="4" customFormat="1" x14ac:dyDescent="0.2">
      <c r="A138" s="4">
        <f t="shared" si="14"/>
        <v>0</v>
      </c>
      <c r="B138" s="4">
        <f t="shared" si="11"/>
        <v>0</v>
      </c>
      <c r="C138" s="75">
        <f>IF(A138=0,0,'ПРЕГЛЕД ПРОЈЕКТНИХ ЗАЈМОВА'!A$4:A$4)</f>
        <v>0</v>
      </c>
      <c r="D138" s="75">
        <f>IF(A138=0,0,'ПРЕГЛЕД ПРОЈЕКТНИХ ЗАЈМОВА'!D$4:D$4)</f>
        <v>0</v>
      </c>
      <c r="E138" s="4">
        <f>IF(A138=0,0,+'ПРЕГЛЕД ПРОЈЕКТНИХ ЗАЈМОВА'!A$6:A$6)</f>
        <v>0</v>
      </c>
      <c r="F138" s="4">
        <f>IF($A138=0,0,+VLOOKUP($A138,'ПРЕГЛЕД ПРОЈЕКТНИХ ЗАЈМОВА'!$A$11:G$25,3,FALSE))</f>
        <v>0</v>
      </c>
      <c r="G138" s="4">
        <f>IF($A138=0,0,+VLOOKUP($A138,'ПРЕГЛЕД ПРОЈЕКТНИХ ЗАЈМОВА'!$A$11:H$25,4,FALSE))</f>
        <v>0</v>
      </c>
      <c r="H138" s="4">
        <f>IF($A138=0,0,+VLOOKUP($A138,'ПРЕГЛЕД ПРОЈЕКТНИХ ЗАЈМОВА'!$A$11:I$25,5,FALSE))</f>
        <v>0</v>
      </c>
      <c r="I138" s="4">
        <f>IF($A138=0,0,VLOOKUP($A138,'ПРЕГЛЕД ПРОЈЕКТНИХ ЗАЈМОВА'!$A$11:$L$25,6,FALSE))</f>
        <v>0</v>
      </c>
      <c r="J138" s="4">
        <f>IF($A138=0,0,VLOOKUP($A138,'ПРЕГЛЕД ПРОЈЕКТНИХ ЗАЈМОВА'!$A$11:$L$25,7,FALSE))</f>
        <v>0</v>
      </c>
      <c r="K138" s="4">
        <v>1</v>
      </c>
      <c r="L138" s="82" t="s">
        <v>812</v>
      </c>
      <c r="M138" s="74">
        <f>IF(A138=0,0,+VLOOKUP($A138,'ПРЕГЛЕД ПРОЈЕКТНИХ ЗАЈМОВА'!$A$11:$U$25,COLUMN('ПРЕГЛЕД ПРОЈЕКТНИХ ЗАЈМОВА'!U:U),FALSE))</f>
        <v>0</v>
      </c>
    </row>
    <row r="139" spans="1:13" s="4" customFormat="1" x14ac:dyDescent="0.2">
      <c r="A139" s="78">
        <f>IF(MAX(A$5:A134)+1&gt;A$1,0,A125+1)</f>
        <v>0</v>
      </c>
      <c r="B139" s="4">
        <f t="shared" si="11"/>
        <v>0</v>
      </c>
      <c r="C139" s="75">
        <f>IF(A139=0,0,'ПРЕГЛЕД ПРОЈЕКТНИХ ЗАЈМОВА'!A$4:A$4)</f>
        <v>0</v>
      </c>
      <c r="D139" s="75">
        <f>IF(A139=0,0,'ПРЕГЛЕД ПРОЈЕКТНИХ ЗАЈМОВА'!D$4:D$4)</f>
        <v>0</v>
      </c>
      <c r="E139" s="4">
        <f>IF(A139=0,0,+'ПРЕГЛЕД ПРОЈЕКТНИХ ЗАЈМОВА'!A$6:A$6)</f>
        <v>0</v>
      </c>
      <c r="F139" s="4">
        <f>IF($A139=0,0,+VLOOKUP($A139,'ПРЕГЛЕД ПРОЈЕКТНИХ ЗАЈМОВА'!$A$11:G$25,3,FALSE))</f>
        <v>0</v>
      </c>
      <c r="G139" s="4">
        <f>IF($A139=0,0,+VLOOKUP($A139,'ПРЕГЛЕД ПРОЈЕКТНИХ ЗАЈМОВА'!$A$11:H$25,4,FALSE))</f>
        <v>0</v>
      </c>
      <c r="H139" s="4">
        <f>IF($A139=0,0,+VLOOKUP($A139,'ПРЕГЛЕД ПРОЈЕКТНИХ ЗАЈМОВА'!$A$11:I$25,5,FALSE))</f>
        <v>0</v>
      </c>
      <c r="I139" s="4">
        <f>IF($A139=0,0,VLOOKUP($A139,'ПРЕГЛЕД ПРОЈЕКТНИХ ЗАЈМОВА'!$A$11:$L$25,6,FALSE))</f>
        <v>0</v>
      </c>
      <c r="J139" s="4">
        <f>IF($A139=0,0,VLOOKUP($A139,'ПРЕГЛЕД ПРОЈЕКТНИХ ЗАЈМОВА'!$A$11:$L$25,7,FALSE))</f>
        <v>0</v>
      </c>
      <c r="K139" s="4">
        <v>11</v>
      </c>
      <c r="L139" s="95" t="s">
        <v>654</v>
      </c>
      <c r="M139" s="74">
        <f>IF(A139=0,0,+VLOOKUP($A139,'ПРЕГЛЕД ПРОЈЕКТНИХ ЗАЈМОВА'!$A$11:$S$25,COLUMN('ПРЕГЛЕД ПРОЈЕКТНИХ ЗАЈМОВА'!H:H),FALSE))</f>
        <v>0</v>
      </c>
    </row>
    <row r="140" spans="1:13" x14ac:dyDescent="0.2">
      <c r="A140" s="4">
        <f>+A139</f>
        <v>0</v>
      </c>
      <c r="B140" s="4">
        <f t="shared" ref="B140:B203" si="15">+IF(A140&gt;0,+B139+1,0)</f>
        <v>0</v>
      </c>
      <c r="C140" s="75">
        <f>IF(A140=0,0,'ПРЕГЛЕД ПРОЈЕКТНИХ ЗАЈМОВА'!A$4:A$4)</f>
        <v>0</v>
      </c>
      <c r="D140" s="75">
        <f>IF(A140=0,0,'ПРЕГЛЕД ПРОЈЕКТНИХ ЗАЈМОВА'!D$4:D$4)</f>
        <v>0</v>
      </c>
      <c r="E140" s="4">
        <f>IF(A140=0,0,+'ПРЕГЛЕД ПРОЈЕКТНИХ ЗАЈМОВА'!A$6:A$6)</f>
        <v>0</v>
      </c>
      <c r="F140" s="4">
        <f>IF($A140=0,0,+VLOOKUP($A140,'ПРЕГЛЕД ПРОЈЕКТНИХ ЗАЈМОВА'!$A$11:G$25,3,FALSE))</f>
        <v>0</v>
      </c>
      <c r="G140" s="4">
        <f>IF($A140=0,0,+VLOOKUP($A140,'ПРЕГЛЕД ПРОЈЕКТНИХ ЗАЈМОВА'!$A$11:H$25,4,FALSE))</f>
        <v>0</v>
      </c>
      <c r="H140" s="4">
        <f>IF($A140=0,0,+VLOOKUP($A140,'ПРЕГЛЕД ПРОЈЕКТНИХ ЗАЈМОВА'!$A$11:I$25,5,FALSE))</f>
        <v>0</v>
      </c>
      <c r="I140" s="4">
        <f>IF($A140=0,0,VLOOKUP($A140,'ПРЕГЛЕД ПРОЈЕКТНИХ ЗАЈМОВА'!$A$11:$L$25,6,FALSE))</f>
        <v>0</v>
      </c>
      <c r="J140" s="4">
        <f>IF($A140=0,0,VLOOKUP($A140,'ПРЕГЛЕД ПРОЈЕКТНИХ ЗАЈМОВА'!$A$11:$L$25,7,FALSE))</f>
        <v>0</v>
      </c>
      <c r="K140" s="4"/>
      <c r="L140" s="121" t="s">
        <v>805</v>
      </c>
      <c r="M140" s="74">
        <f>IF(A140=0,0,+VLOOKUP($A140,'ПРЕГЛЕД ПРОЈЕКТНИХ ЗАЈМОВА'!$A$11:$S$25,COLUMN('ПРЕГЛЕД ПРОЈЕКТНИХ ЗАЈМОВА'!I:I),FALSE))</f>
        <v>0</v>
      </c>
    </row>
    <row r="141" spans="1:13" x14ac:dyDescent="0.2">
      <c r="A141" s="4">
        <f t="shared" ref="A141:A153" si="16">+A140</f>
        <v>0</v>
      </c>
      <c r="B141" s="4">
        <f t="shared" si="15"/>
        <v>0</v>
      </c>
      <c r="C141" s="75">
        <f>IF(A141=0,0,'ПРЕГЛЕД ПРОЈЕКТНИХ ЗАЈМОВА'!A$4:A$4)</f>
        <v>0</v>
      </c>
      <c r="D141" s="75">
        <f>IF(A141=0,0,'ПРЕГЛЕД ПРОЈЕКТНИХ ЗАЈМОВА'!D$4:D$4)</f>
        <v>0</v>
      </c>
      <c r="E141" s="4">
        <f>IF(A141=0,0,+'ПРЕГЛЕД ПРОЈЕКТНИХ ЗАЈМОВА'!A$6:A$6)</f>
        <v>0</v>
      </c>
      <c r="F141" s="4">
        <f>IF($A141=0,0,+VLOOKUP($A141,'ПРЕГЛЕД ПРОЈЕКТНИХ ЗАЈМОВА'!$A$11:G$25,3,FALSE))</f>
        <v>0</v>
      </c>
      <c r="G141" s="4">
        <f>IF($A141=0,0,+VLOOKUP($A141,'ПРЕГЛЕД ПРОЈЕКТНИХ ЗАЈМОВА'!$A$11:H$25,4,FALSE))</f>
        <v>0</v>
      </c>
      <c r="H141" s="4">
        <f>IF($A141=0,0,+VLOOKUP($A141,'ПРЕГЛЕД ПРОЈЕКТНИХ ЗАЈМОВА'!$A$11:I$25,5,FALSE))</f>
        <v>0</v>
      </c>
      <c r="I141" s="4">
        <f>IF($A141=0,0,VLOOKUP($A141,'ПРЕГЛЕД ПРОЈЕКТНИХ ЗАЈМОВА'!$A$11:$L$25,6,FALSE))</f>
        <v>0</v>
      </c>
      <c r="J141" s="4">
        <f>IF($A141=0,0,VLOOKUP($A141,'ПРЕГЛЕД ПРОЈЕКТНИХ ЗАЈМОВА'!$A$11:$L$25,7,FALSE))</f>
        <v>0</v>
      </c>
      <c r="K141" s="4"/>
      <c r="L141" s="82" t="s">
        <v>761</v>
      </c>
      <c r="M141" s="74">
        <f>IF(A141=0,0,+VLOOKUP($A141,'ПРЕГЛЕД ПРОЈЕКТНИХ ЗАЈМОВА'!$A$11:$S$25,_xlfn.SINGLE(COLUMN('ПРЕГЛЕД ПРОЈЕКТНИХ ЗАЈМОВА'!#REF!)),FALSE))</f>
        <v>0</v>
      </c>
    </row>
    <row r="142" spans="1:13" x14ac:dyDescent="0.2">
      <c r="A142" s="4">
        <f>+A139</f>
        <v>0</v>
      </c>
      <c r="B142" s="4">
        <f t="shared" si="15"/>
        <v>0</v>
      </c>
      <c r="C142" s="75">
        <f>IF(A142=0,0,'ПРЕГЛЕД ПРОЈЕКТНИХ ЗАЈМОВА'!A$4:A$4)</f>
        <v>0</v>
      </c>
      <c r="D142" s="75">
        <f>IF(A142=0,0,'ПРЕГЛЕД ПРОЈЕКТНИХ ЗАЈМОВА'!D$4:D$4)</f>
        <v>0</v>
      </c>
      <c r="E142" s="4">
        <f>IF(A142=0,0,+'ПРЕГЛЕД ПРОЈЕКТНИХ ЗАЈМОВА'!A$6:A$6)</f>
        <v>0</v>
      </c>
      <c r="F142" s="4">
        <f>IF($A142=0,0,+VLOOKUP($A142,'ПРЕГЛЕД ПРОЈЕКТНИХ ЗАЈМОВА'!$A$11:G$25,3,FALSE))</f>
        <v>0</v>
      </c>
      <c r="G142" s="4">
        <f>IF($A142=0,0,+VLOOKUP($A142,'ПРЕГЛЕД ПРОЈЕКТНИХ ЗАЈМОВА'!$A$11:H$25,4,FALSE))</f>
        <v>0</v>
      </c>
      <c r="H142" s="4">
        <f>IF($A142=0,0,+VLOOKUP($A142,'ПРЕГЛЕД ПРОЈЕКТНИХ ЗАЈМОВА'!$A$11:I$25,5,FALSE))</f>
        <v>0</v>
      </c>
      <c r="I142" s="4">
        <f>IF($A142=0,0,VLOOKUP($A142,'ПРЕГЛЕД ПРОЈЕКТНИХ ЗАЈМОВА'!$A$11:$L$25,6,FALSE))</f>
        <v>0</v>
      </c>
      <c r="J142" s="4">
        <f>IF($A142=0,0,VLOOKUP($A142,'ПРЕГЛЕД ПРОЈЕКТНИХ ЗАЈМОВА'!$A$11:$L$25,7,FALSE))</f>
        <v>0</v>
      </c>
      <c r="K142" s="4"/>
      <c r="L142" s="82" t="s">
        <v>814</v>
      </c>
      <c r="M142" s="74">
        <f>IF(A142=0,0,+VLOOKUP($A142,'ПРЕГЛЕД ПРОЈЕКТНИХ ЗАЈМОВА'!$A$11:$S$25,COLUMN('ПРЕГЛЕД ПРОЈЕКТНИХ ЗАЈМОВА'!J:J),FALSE))</f>
        <v>0</v>
      </c>
    </row>
    <row r="143" spans="1:13" x14ac:dyDescent="0.2">
      <c r="A143" s="4">
        <f t="shared" si="16"/>
        <v>0</v>
      </c>
      <c r="B143" s="4">
        <f t="shared" si="15"/>
        <v>0</v>
      </c>
      <c r="C143" s="75">
        <f>IF(A143=0,0,'ПРЕГЛЕД ПРОЈЕКТНИХ ЗАЈМОВА'!A$4:A$4)</f>
        <v>0</v>
      </c>
      <c r="D143" s="75">
        <f>IF(A143=0,0,'ПРЕГЛЕД ПРОЈЕКТНИХ ЗАЈМОВА'!D$4:D$4)</f>
        <v>0</v>
      </c>
      <c r="E143" s="4">
        <f>IF(A143=0,0,+'ПРЕГЛЕД ПРОЈЕКТНИХ ЗАЈМОВА'!A$6:A$6)</f>
        <v>0</v>
      </c>
      <c r="F143" s="4">
        <f>IF($A143=0,0,+VLOOKUP($A143,'ПРЕГЛЕД ПРОЈЕКТНИХ ЗАЈМОВА'!$A$11:G$25,3,FALSE))</f>
        <v>0</v>
      </c>
      <c r="G143" s="4">
        <f>IF($A143=0,0,+VLOOKUP($A143,'ПРЕГЛЕД ПРОЈЕКТНИХ ЗАЈМОВА'!$A$11:H$25,4,FALSE))</f>
        <v>0</v>
      </c>
      <c r="H143" s="4">
        <f>IF($A143=0,0,+VLOOKUP($A143,'ПРЕГЛЕД ПРОЈЕКТНИХ ЗАЈМОВА'!$A$11:I$25,5,FALSE))</f>
        <v>0</v>
      </c>
      <c r="I143" s="4">
        <f>IF($A143=0,0,VLOOKUP($A143,'ПРЕГЛЕД ПРОЈЕКТНИХ ЗАЈМОВА'!$A$11:$L$25,6,FALSE))</f>
        <v>0</v>
      </c>
      <c r="J143" s="4">
        <f>IF($A143=0,0,VLOOKUP($A143,'ПРЕГЛЕД ПРОЈЕКТНИХ ЗАЈМОВА'!$A$11:$L$25,7,FALSE))</f>
        <v>0</v>
      </c>
      <c r="K143" s="4"/>
      <c r="L143" s="82" t="s">
        <v>814</v>
      </c>
      <c r="M143" s="74">
        <f>IF(A143=0,0,+VLOOKUP($A143,'ПРЕГЛЕД ПРОЈЕКТНИХ ЗАЈМОВА'!$A$11:$S$25,COLUMN('ПРЕГЛЕД ПРОЈЕКТНИХ ЗАЈМОВА'!K:K),FALSE))</f>
        <v>0</v>
      </c>
    </row>
    <row r="144" spans="1:13" x14ac:dyDescent="0.2">
      <c r="A144" s="4">
        <f>+A141</f>
        <v>0</v>
      </c>
      <c r="B144" s="4">
        <f t="shared" si="15"/>
        <v>0</v>
      </c>
      <c r="C144" s="75">
        <f>IF(A144=0,0,'ПРЕГЛЕД ПРОЈЕКТНИХ ЗАЈМОВА'!A$4:A$4)</f>
        <v>0</v>
      </c>
      <c r="D144" s="75">
        <f>IF(A144=0,0,'ПРЕГЛЕД ПРОЈЕКТНИХ ЗАЈМОВА'!D$4:D$4)</f>
        <v>0</v>
      </c>
      <c r="E144" s="4">
        <f>IF(A144=0,0,+'ПРЕГЛЕД ПРОЈЕКТНИХ ЗАЈМОВА'!A$6:A$6)</f>
        <v>0</v>
      </c>
      <c r="F144" s="4">
        <f>IF($A144=0,0,+VLOOKUP($A144,'ПРЕГЛЕД ПРОЈЕКТНИХ ЗАЈМОВА'!$A$11:G$25,3,FALSE))</f>
        <v>0</v>
      </c>
      <c r="G144" s="4">
        <f>IF($A144=0,0,+VLOOKUP($A144,'ПРЕГЛЕД ПРОЈЕКТНИХ ЗАЈМОВА'!$A$11:H$25,4,FALSE))</f>
        <v>0</v>
      </c>
      <c r="H144" s="4">
        <f>IF($A144=0,0,+VLOOKUP($A144,'ПРЕГЛЕД ПРОЈЕКТНИХ ЗАЈМОВА'!$A$11:I$25,5,FALSE))</f>
        <v>0</v>
      </c>
      <c r="I144" s="4">
        <f>IF($A144=0,0,VLOOKUP($A144,'ПРЕГЛЕД ПРОЈЕКТНИХ ЗАЈМОВА'!$A$11:$L$25,6,FALSE))</f>
        <v>0</v>
      </c>
      <c r="J144" s="4">
        <f>IF($A144=0,0,VLOOKUP($A144,'ПРЕГЛЕД ПРОЈЕКТНИХ ЗАЈМОВА'!$A$11:$L$25,7,FALSE))</f>
        <v>0</v>
      </c>
      <c r="K144" s="4"/>
      <c r="L144" s="82" t="s">
        <v>815</v>
      </c>
      <c r="M144" s="74">
        <f>IF(A144=0,0,+VLOOKUP($A144,'ПРЕГЛЕД ПРОЈЕКТНИХ ЗАЈМОВА'!$A$11:$S$25,COLUMN('ПРЕГЛЕД ПРОЈЕКТНИХ ЗАЈМОВА'!L:L),FALSE))</f>
        <v>0</v>
      </c>
    </row>
    <row r="145" spans="1:13" x14ac:dyDescent="0.2">
      <c r="A145" s="4">
        <f t="shared" si="16"/>
        <v>0</v>
      </c>
      <c r="B145" s="4">
        <f t="shared" si="15"/>
        <v>0</v>
      </c>
      <c r="C145" s="75">
        <f>IF(A145=0,0,'ПРЕГЛЕД ПРОЈЕКТНИХ ЗАЈМОВА'!A$4:A$4)</f>
        <v>0</v>
      </c>
      <c r="D145" s="75">
        <f>IF(A145=0,0,'ПРЕГЛЕД ПРОЈЕКТНИХ ЗАЈМОВА'!D$4:D$4)</f>
        <v>0</v>
      </c>
      <c r="E145" s="4">
        <f>IF(A145=0,0,+'ПРЕГЛЕД ПРОЈЕКТНИХ ЗАЈМОВА'!A$6:A$6)</f>
        <v>0</v>
      </c>
      <c r="F145" s="4">
        <f>IF($A145=0,0,+VLOOKUP($A145,'ПРЕГЛЕД ПРОЈЕКТНИХ ЗАЈМОВА'!$A$11:G$25,3,FALSE))</f>
        <v>0</v>
      </c>
      <c r="G145" s="4">
        <f>IF($A145=0,0,+VLOOKUP($A145,'ПРЕГЛЕД ПРОЈЕКТНИХ ЗАЈМОВА'!$A$11:H$25,4,FALSE))</f>
        <v>0</v>
      </c>
      <c r="H145" s="4">
        <f>IF($A145=0,0,+VLOOKUP($A145,'ПРЕГЛЕД ПРОЈЕКТНИХ ЗАЈМОВА'!$A$11:I$25,5,FALSE))</f>
        <v>0</v>
      </c>
      <c r="I145" s="4">
        <f>IF($A145=0,0,VLOOKUP($A145,'ПРЕГЛЕД ПРОЈЕКТНИХ ЗАЈМОВА'!$A$11:$L$25,6,FALSE))</f>
        <v>0</v>
      </c>
      <c r="J145" s="4">
        <f>IF($A145=0,0,VLOOKUP($A145,'ПРЕГЛЕД ПРОЈЕКТНИХ ЗАЈМОВА'!$A$11:$L$25,7,FALSE))</f>
        <v>0</v>
      </c>
      <c r="K145" s="4"/>
      <c r="L145" s="82" t="s">
        <v>815</v>
      </c>
      <c r="M145" s="74">
        <f>IF(A145=0,0,+VLOOKUP($A145,'ПРЕГЛЕД ПРОЈЕКТНИХ ЗАЈМОВА'!$A$11:$S$25,COLUMN('ПРЕГЛЕД ПРОЈЕКТНИХ ЗАЈМОВА'!M:M),FALSE))</f>
        <v>0</v>
      </c>
    </row>
    <row r="146" spans="1:13" x14ac:dyDescent="0.2">
      <c r="A146" s="4">
        <f t="shared" si="16"/>
        <v>0</v>
      </c>
      <c r="B146" s="4">
        <f t="shared" si="15"/>
        <v>0</v>
      </c>
      <c r="C146" s="75">
        <f>IF(A146=0,0,'ПРЕГЛЕД ПРОЈЕКТНИХ ЗАЈМОВА'!A$4:A$4)</f>
        <v>0</v>
      </c>
      <c r="D146" s="75">
        <f>IF(A146=0,0,'ПРЕГЛЕД ПРОЈЕКТНИХ ЗАЈМОВА'!D$4:D$4)</f>
        <v>0</v>
      </c>
      <c r="E146" s="4">
        <f>IF(A146=0,0,+'ПРЕГЛЕД ПРОЈЕКТНИХ ЗАЈМОВА'!A$6:A$6)</f>
        <v>0</v>
      </c>
      <c r="F146" s="4">
        <f>IF($A146=0,0,+VLOOKUP($A146,'ПРЕГЛЕД ПРОЈЕКТНИХ ЗАЈМОВА'!$A$11:G$25,3,FALSE))</f>
        <v>0</v>
      </c>
      <c r="G146" s="4">
        <f>IF($A146=0,0,+VLOOKUP($A146,'ПРЕГЛЕД ПРОЈЕКТНИХ ЗАЈМОВА'!$A$11:H$25,4,FALSE))</f>
        <v>0</v>
      </c>
      <c r="H146" s="4">
        <f>IF($A146=0,0,+VLOOKUP($A146,'ПРЕГЛЕД ПРОЈЕКТНИХ ЗАЈМОВА'!$A$11:I$25,5,FALSE))</f>
        <v>0</v>
      </c>
      <c r="I146" s="4">
        <f>IF($A146=0,0,VLOOKUP($A146,'ПРЕГЛЕД ПРОЈЕКТНИХ ЗАЈМОВА'!$A$11:$L$25,6,FALSE))</f>
        <v>0</v>
      </c>
      <c r="J146" s="4">
        <f>IF($A146=0,0,VLOOKUP($A146,'ПРЕГЛЕД ПРОЈЕКТНИХ ЗАЈМОВА'!$A$11:$L$25,7,FALSE))</f>
        <v>0</v>
      </c>
      <c r="K146" s="4"/>
      <c r="L146" s="82">
        <v>2023</v>
      </c>
      <c r="M146" s="74">
        <f>IF(A146=0,0,+VLOOKUP($A146,'ПРЕГЛЕД ПРОЈЕКТНИХ ЗАЈМОВА'!$A$11:$S$25,COLUMN('ПРЕГЛЕД ПРОЈЕКТНИХ ЗАЈМОВА'!N:N),FALSE))</f>
        <v>0</v>
      </c>
    </row>
    <row r="147" spans="1:13" x14ac:dyDescent="0.2">
      <c r="A147" s="4">
        <f t="shared" si="16"/>
        <v>0</v>
      </c>
      <c r="B147" s="4">
        <f t="shared" si="15"/>
        <v>0</v>
      </c>
      <c r="C147" s="75">
        <f>IF(A147=0,0,'ПРЕГЛЕД ПРОЈЕКТНИХ ЗАЈМОВА'!A$4:A$4)</f>
        <v>0</v>
      </c>
      <c r="D147" s="75">
        <f>IF(A147=0,0,'ПРЕГЛЕД ПРОЈЕКТНИХ ЗАЈМОВА'!D$4:D$4)</f>
        <v>0</v>
      </c>
      <c r="E147" s="4">
        <f>IF(A147=0,0,+'ПРЕГЛЕД ПРОЈЕКТНИХ ЗАЈМОВА'!A$6:A$6)</f>
        <v>0</v>
      </c>
      <c r="F147" s="4">
        <f>IF($A147=0,0,+VLOOKUP($A147,'ПРЕГЛЕД ПРОЈЕКТНИХ ЗАЈМОВА'!$A$11:G$25,3,FALSE))</f>
        <v>0</v>
      </c>
      <c r="G147" s="4">
        <f>IF($A147=0,0,+VLOOKUP($A147,'ПРЕГЛЕД ПРОЈЕКТНИХ ЗАЈМОВА'!$A$11:H$25,4,FALSE))</f>
        <v>0</v>
      </c>
      <c r="H147" s="4">
        <f>IF($A147=0,0,+VLOOKUP($A147,'ПРЕГЛЕД ПРОЈЕКТНИХ ЗАЈМОВА'!$A$11:I$25,5,FALSE))</f>
        <v>0</v>
      </c>
      <c r="I147" s="4">
        <f>IF($A147=0,0,VLOOKUP($A147,'ПРЕГЛЕД ПРОЈЕКТНИХ ЗАЈМОВА'!$A$11:$L$25,6,FALSE))</f>
        <v>0</v>
      </c>
      <c r="J147" s="4">
        <f>IF($A147=0,0,VLOOKUP($A147,'ПРЕГЛЕД ПРОЈЕКТНИХ ЗАЈМОВА'!$A$11:$L$25,7,FALSE))</f>
        <v>0</v>
      </c>
      <c r="K147" s="4"/>
      <c r="L147" s="82">
        <v>2023</v>
      </c>
      <c r="M147" s="74">
        <f>IF(A147=0,0,+VLOOKUP($A147,'ПРЕГЛЕД ПРОЈЕКТНИХ ЗАЈМОВА'!$A$11:$S$25,COLUMN('ПРЕГЛЕД ПРОЈЕКТНИХ ЗАЈМОВА'!O:O),FALSE))</f>
        <v>0</v>
      </c>
    </row>
    <row r="148" spans="1:13" x14ac:dyDescent="0.2">
      <c r="A148" s="4">
        <f t="shared" si="16"/>
        <v>0</v>
      </c>
      <c r="B148" s="4">
        <f t="shared" si="15"/>
        <v>0</v>
      </c>
      <c r="C148" s="75">
        <f>IF(A148=0,0,'ПРЕГЛЕД ПРОЈЕКТНИХ ЗАЈМОВА'!A$4:A$4)</f>
        <v>0</v>
      </c>
      <c r="D148" s="75">
        <f>IF(A148=0,0,'ПРЕГЛЕД ПРОЈЕКТНИХ ЗАЈМОВА'!D$4:D$4)</f>
        <v>0</v>
      </c>
      <c r="E148" s="4">
        <f>IF(A148=0,0,+'ПРЕГЛЕД ПРОЈЕКТНИХ ЗАЈМОВА'!A$6:A$6)</f>
        <v>0</v>
      </c>
      <c r="F148" s="4">
        <f>IF($A148=0,0,+VLOOKUP($A148,'ПРЕГЛЕД ПРОЈЕКТНИХ ЗАЈМОВА'!$A$11:G$25,3,FALSE))</f>
        <v>0</v>
      </c>
      <c r="G148" s="4">
        <f>IF($A148=0,0,+VLOOKUP($A148,'ПРЕГЛЕД ПРОЈЕКТНИХ ЗАЈМОВА'!$A$11:H$25,4,FALSE))</f>
        <v>0</v>
      </c>
      <c r="H148" s="4">
        <f>IF($A148=0,0,+VLOOKUP($A148,'ПРЕГЛЕД ПРОЈЕКТНИХ ЗАЈМОВА'!$A$11:I$25,5,FALSE))</f>
        <v>0</v>
      </c>
      <c r="I148" s="4">
        <f>IF($A148=0,0,VLOOKUP($A148,'ПРЕГЛЕД ПРОЈЕКТНИХ ЗАЈМОВА'!$A$11:$L$25,6,FALSE))</f>
        <v>0</v>
      </c>
      <c r="J148" s="4">
        <f>IF($A148=0,0,VLOOKUP($A148,'ПРЕГЛЕД ПРОЈЕКТНИХ ЗАЈМОВА'!$A$11:$L$25,7,FALSE))</f>
        <v>0</v>
      </c>
      <c r="K148" s="4"/>
      <c r="L148" s="82">
        <v>2024</v>
      </c>
      <c r="M148" s="74">
        <f>IF(A148=0,0,+VLOOKUP($A148,'ПРЕГЛЕД ПРОЈЕКТНИХ ЗАЈМОВА'!$A$11:$S$25,COLUMN('ПРЕГЛЕД ПРОЈЕКТНИХ ЗАЈМОВА'!P:P),FALSE))</f>
        <v>0</v>
      </c>
    </row>
    <row r="149" spans="1:13" x14ac:dyDescent="0.2">
      <c r="A149" s="4">
        <f t="shared" si="16"/>
        <v>0</v>
      </c>
      <c r="B149" s="4">
        <f t="shared" si="15"/>
        <v>0</v>
      </c>
      <c r="C149" s="75">
        <f>IF(A149=0,0,'ПРЕГЛЕД ПРОЈЕКТНИХ ЗАЈМОВА'!A$4:A$4)</f>
        <v>0</v>
      </c>
      <c r="D149" s="75">
        <f>IF(A149=0,0,'ПРЕГЛЕД ПРОЈЕКТНИХ ЗАЈМОВА'!D$4:D$4)</f>
        <v>0</v>
      </c>
      <c r="E149" s="4">
        <f>IF(A149=0,0,+'ПРЕГЛЕД ПРОЈЕКТНИХ ЗАЈМОВА'!A$6:A$6)</f>
        <v>0</v>
      </c>
      <c r="F149" s="4">
        <f>IF($A149=0,0,+VLOOKUP($A149,'ПРЕГЛЕД ПРОЈЕКТНИХ ЗАЈМОВА'!$A$11:G$25,3,FALSE))</f>
        <v>0</v>
      </c>
      <c r="G149" s="4">
        <f>IF($A149=0,0,+VLOOKUP($A149,'ПРЕГЛЕД ПРОЈЕКТНИХ ЗАЈМОВА'!$A$11:H$25,4,FALSE))</f>
        <v>0</v>
      </c>
      <c r="H149" s="4">
        <f>IF($A149=0,0,+VLOOKUP($A149,'ПРЕГЛЕД ПРОЈЕКТНИХ ЗАЈМОВА'!$A$11:I$25,5,FALSE))</f>
        <v>0</v>
      </c>
      <c r="I149" s="4">
        <f>IF($A149=0,0,VLOOKUP($A149,'ПРЕГЛЕД ПРОЈЕКТНИХ ЗАЈМОВА'!$A$11:$L$25,6,FALSE))</f>
        <v>0</v>
      </c>
      <c r="J149" s="4">
        <f>IF($A149=0,0,VLOOKUP($A149,'ПРЕГЛЕД ПРОЈЕКТНИХ ЗАЈМОВА'!$A$11:$L$25,7,FALSE))</f>
        <v>0</v>
      </c>
      <c r="K149" s="4"/>
      <c r="L149" s="82">
        <v>2024</v>
      </c>
      <c r="M149" s="74">
        <f>IF(A149=0,0,+VLOOKUP($A149,'ПРЕГЛЕД ПРОЈЕКТНИХ ЗАЈМОВА'!$A$11:$S$25,COLUMN('ПРЕГЛЕД ПРОЈЕКТНИХ ЗАЈМОВА'!Q:Q),FALSE))</f>
        <v>0</v>
      </c>
    </row>
    <row r="150" spans="1:13" x14ac:dyDescent="0.2">
      <c r="A150" s="4">
        <f t="shared" si="16"/>
        <v>0</v>
      </c>
      <c r="B150" s="4">
        <f t="shared" si="15"/>
        <v>0</v>
      </c>
      <c r="C150" s="75">
        <f>IF(A150=0,0,'ПРЕГЛЕД ПРОЈЕКТНИХ ЗАЈМОВА'!A$4:A$4)</f>
        <v>0</v>
      </c>
      <c r="D150" s="75">
        <f>IF(A150=0,0,'ПРЕГЛЕД ПРОЈЕКТНИХ ЗАЈМОВА'!D$4:D$4)</f>
        <v>0</v>
      </c>
      <c r="E150" s="4">
        <f>IF(A150=0,0,+'ПРЕГЛЕД ПРОЈЕКТНИХ ЗАЈМОВА'!A$6:A$6)</f>
        <v>0</v>
      </c>
      <c r="F150" s="4">
        <f>IF($A150=0,0,+VLOOKUP($A150,'ПРЕГЛЕД ПРОЈЕКТНИХ ЗАЈМОВА'!$A$11:G$25,3,FALSE))</f>
        <v>0</v>
      </c>
      <c r="G150" s="4">
        <f>IF($A150=0,0,+VLOOKUP($A150,'ПРЕГЛЕД ПРОЈЕКТНИХ ЗАЈМОВА'!$A$11:H$25,4,FALSE))</f>
        <v>0</v>
      </c>
      <c r="H150" s="4">
        <f>IF($A150=0,0,+VLOOKUP($A150,'ПРЕГЛЕД ПРОЈЕКТНИХ ЗАЈМОВА'!$A$11:I$25,5,FALSE))</f>
        <v>0</v>
      </c>
      <c r="I150" s="4">
        <f>IF($A150=0,0,VLOOKUP($A150,'ПРЕГЛЕД ПРОЈЕКТНИХ ЗАЈМОВА'!$A$11:$L$25,6,FALSE))</f>
        <v>0</v>
      </c>
      <c r="J150" s="4">
        <f>IF($A150=0,0,VLOOKUP($A150,'ПРЕГЛЕД ПРОЈЕКТНИХ ЗАЈМОВА'!$A$11:$L$25,7,FALSE))</f>
        <v>0</v>
      </c>
      <c r="K150" s="4"/>
      <c r="L150" s="82">
        <v>2025</v>
      </c>
      <c r="M150" s="74">
        <f>IF(A150=0,0,+VLOOKUP($A150,'ПРЕГЛЕД ПРОЈЕКТНИХ ЗАЈМОВА'!$A$11:$S$25,COLUMN('ПРЕГЛЕД ПРОЈЕКТНИХ ЗАЈМОВА'!R:R),FALSE))</f>
        <v>0</v>
      </c>
    </row>
    <row r="151" spans="1:13" x14ac:dyDescent="0.2">
      <c r="A151" s="4">
        <f t="shared" si="16"/>
        <v>0</v>
      </c>
      <c r="B151" s="4">
        <f t="shared" si="15"/>
        <v>0</v>
      </c>
      <c r="C151" s="75">
        <f>IF(A151=0,0,'ПРЕГЛЕД ПРОЈЕКТНИХ ЗАЈМОВА'!A$4:A$4)</f>
        <v>0</v>
      </c>
      <c r="D151" s="75">
        <f>IF(A151=0,0,'ПРЕГЛЕД ПРОЈЕКТНИХ ЗАЈМОВА'!D$4:D$4)</f>
        <v>0</v>
      </c>
      <c r="E151" s="4">
        <f>IF(A151=0,0,+'ПРЕГЛЕД ПРОЈЕКТНИХ ЗАЈМОВА'!A$6:A$6)</f>
        <v>0</v>
      </c>
      <c r="F151" s="4">
        <f>IF($A151=0,0,+VLOOKUP($A151,'ПРЕГЛЕД ПРОЈЕКТНИХ ЗАЈМОВА'!$A$11:G$25,3,FALSE))</f>
        <v>0</v>
      </c>
      <c r="G151" s="4">
        <f>IF($A151=0,0,+VLOOKUP($A151,'ПРЕГЛЕД ПРОЈЕКТНИХ ЗАЈМОВА'!$A$11:H$25,4,FALSE))</f>
        <v>0</v>
      </c>
      <c r="H151" s="4">
        <f>IF($A151=0,0,+VLOOKUP($A151,'ПРЕГЛЕД ПРОЈЕКТНИХ ЗАЈМОВА'!$A$11:I$25,5,FALSE))</f>
        <v>0</v>
      </c>
      <c r="I151" s="4">
        <f>IF($A151=0,0,VLOOKUP($A151,'ПРЕГЛЕД ПРОЈЕКТНИХ ЗАЈМОВА'!$A$11:$L$25,6,FALSE))</f>
        <v>0</v>
      </c>
      <c r="J151" s="4">
        <f>IF($A151=0,0,VLOOKUP($A151,'ПРЕГЛЕД ПРОЈЕКТНИХ ЗАЈМОВА'!$A$11:$L$25,7,FALSE))</f>
        <v>0</v>
      </c>
      <c r="K151" s="4"/>
      <c r="L151" s="82">
        <v>2025</v>
      </c>
      <c r="M151" s="74">
        <f>IF(A151=0,0,+VLOOKUP($A151,'ПРЕГЛЕД ПРОЈЕКТНИХ ЗАЈМОВА'!$A$11:$S$25,COLUMN('ПРЕГЛЕД ПРОЈЕКТНИХ ЗАЈМОВА'!S:S),FALSE))</f>
        <v>0</v>
      </c>
    </row>
    <row r="152" spans="1:13" x14ac:dyDescent="0.2">
      <c r="A152" s="4">
        <f t="shared" si="16"/>
        <v>0</v>
      </c>
      <c r="B152" s="4">
        <f t="shared" si="15"/>
        <v>0</v>
      </c>
      <c r="C152" s="75">
        <f>IF(A152=0,0,'ПРЕГЛЕД ПРОЈЕКТНИХ ЗАЈМОВА'!A$4:A$4)</f>
        <v>0</v>
      </c>
      <c r="D152" s="75">
        <f>IF(A152=0,0,'ПРЕГЛЕД ПРОЈЕКТНИХ ЗАЈМОВА'!D$4:D$4)</f>
        <v>0</v>
      </c>
      <c r="E152" s="4">
        <f>IF(A152=0,0,+'ПРЕГЛЕД ПРОЈЕКТНИХ ЗАЈМОВА'!A$6:A$6)</f>
        <v>0</v>
      </c>
      <c r="F152" s="4">
        <f>IF($A152=0,0,+VLOOKUP($A152,'ПРЕГЛЕД ПРОЈЕКТНИХ ЗАЈМОВА'!$A$11:G$25,3,FALSE))</f>
        <v>0</v>
      </c>
      <c r="G152" s="4">
        <f>IF($A152=0,0,+VLOOKUP($A152,'ПРЕГЛЕД ПРОЈЕКТНИХ ЗАЈМОВА'!$A$11:H$25,4,FALSE))</f>
        <v>0</v>
      </c>
      <c r="H152" s="4">
        <f>IF($A152=0,0,+VLOOKUP($A152,'ПРЕГЛЕД ПРОЈЕКТНИХ ЗАЈМОВА'!$A$11:I$25,5,FALSE))</f>
        <v>0</v>
      </c>
      <c r="I152" s="4">
        <f>IF($A152=0,0,VLOOKUP($A152,'ПРЕГЛЕД ПРОЈЕКТНИХ ЗАЈМОВА'!$A$11:$L$25,6,FALSE))</f>
        <v>0</v>
      </c>
      <c r="J152" s="4">
        <f>IF($A152=0,0,VLOOKUP($A152,'ПРЕГЛЕД ПРОЈЕКТНИХ ЗАЈМОВА'!$A$11:$L$25,7,FALSE))</f>
        <v>0</v>
      </c>
      <c r="K152" s="4"/>
      <c r="L152" s="82" t="s">
        <v>812</v>
      </c>
      <c r="M152" s="74">
        <f>IF(A152=0,0,+VLOOKUP($A152,'ПРЕГЛЕД ПРОЈЕКТНИХ ЗАЈМОВА'!$A$11:$U$25,COLUMN('ПРЕГЛЕД ПРОЈЕКТНИХ ЗАЈМОВА'!T:T),FALSE))</f>
        <v>0</v>
      </c>
    </row>
    <row r="153" spans="1:13" x14ac:dyDescent="0.2">
      <c r="A153" s="4">
        <f t="shared" si="16"/>
        <v>0</v>
      </c>
      <c r="B153" s="4">
        <f t="shared" si="15"/>
        <v>0</v>
      </c>
      <c r="C153" s="75">
        <f>IF(A153=0,0,'ПРЕГЛЕД ПРОЈЕКТНИХ ЗАЈМОВА'!A$4:A$4)</f>
        <v>0</v>
      </c>
      <c r="D153" s="75">
        <f>IF(A153=0,0,'ПРЕГЛЕД ПРОЈЕКТНИХ ЗАЈМОВА'!D$4:D$4)</f>
        <v>0</v>
      </c>
      <c r="E153" s="4">
        <f>IF(A153=0,0,+'ПРЕГЛЕД ПРОЈЕКТНИХ ЗАЈМОВА'!A$6:A$6)</f>
        <v>0</v>
      </c>
      <c r="F153" s="4">
        <f>IF($A153=0,0,+VLOOKUP($A153,'ПРЕГЛЕД ПРОЈЕКТНИХ ЗАЈМОВА'!$A$11:G$25,3,FALSE))</f>
        <v>0</v>
      </c>
      <c r="G153" s="4">
        <f>IF($A153=0,0,+VLOOKUP($A153,'ПРЕГЛЕД ПРОЈЕКТНИХ ЗАЈМОВА'!$A$11:H$25,4,FALSE))</f>
        <v>0</v>
      </c>
      <c r="H153" s="4">
        <f>IF($A153=0,0,+VLOOKUP($A153,'ПРЕГЛЕД ПРОЈЕКТНИХ ЗАЈМОВА'!$A$11:I$25,5,FALSE))</f>
        <v>0</v>
      </c>
      <c r="I153" s="4">
        <f>IF($A153=0,0,VLOOKUP($A153,'ПРЕГЛЕД ПРОЈЕКТНИХ ЗАЈМОВА'!$A$11:$L$25,6,FALSE))</f>
        <v>0</v>
      </c>
      <c r="J153" s="4">
        <f>IF($A153=0,0,VLOOKUP($A153,'ПРЕГЛЕД ПРОЈЕКТНИХ ЗАЈМОВА'!$A$11:$L$25,7,FALSE))</f>
        <v>0</v>
      </c>
      <c r="K153" s="4"/>
      <c r="L153" s="82" t="s">
        <v>812</v>
      </c>
      <c r="M153" s="74">
        <f>IF(A153=0,0,+VLOOKUP($A153,'ПРЕГЛЕД ПРОЈЕКТНИХ ЗАЈМОВА'!$A$11:$U$25,COLUMN('ПРЕГЛЕД ПРОЈЕКТНИХ ЗАЈМОВА'!U:U),FALSE))</f>
        <v>0</v>
      </c>
    </row>
    <row r="154" spans="1:13" x14ac:dyDescent="0.2">
      <c r="A154" s="78">
        <f>IF(MAX(A$5:A149)+1&gt;A$1,0,A140+1)</f>
        <v>0</v>
      </c>
      <c r="B154" s="4">
        <f t="shared" si="15"/>
        <v>0</v>
      </c>
      <c r="C154" s="75">
        <f>IF(A154=0,0,'ПРЕГЛЕД ПРОЈЕКТНИХ ЗАЈМОВА'!A$4:A$4)</f>
        <v>0</v>
      </c>
      <c r="D154" s="75">
        <f>IF(A154=0,0,'ПРЕГЛЕД ПРОЈЕКТНИХ ЗАЈМОВА'!D$4:D$4)</f>
        <v>0</v>
      </c>
      <c r="E154" s="4">
        <f>IF(A154=0,0,+'ПРЕГЛЕД ПРОЈЕКТНИХ ЗАЈМОВА'!A$6:A$6)</f>
        <v>0</v>
      </c>
      <c r="F154" s="4">
        <f>IF($A154=0,0,+VLOOKUP($A154,'ПРЕГЛЕД ПРОЈЕКТНИХ ЗАЈМОВА'!$A$11:G$25,3,FALSE))</f>
        <v>0</v>
      </c>
      <c r="G154" s="4">
        <f>IF($A154=0,0,+VLOOKUP($A154,'ПРЕГЛЕД ПРОЈЕКТНИХ ЗАЈМОВА'!$A$11:H$25,4,FALSE))</f>
        <v>0</v>
      </c>
      <c r="H154" s="4">
        <f>IF($A154=0,0,+VLOOKUP($A154,'ПРЕГЛЕД ПРОЈЕКТНИХ ЗАЈМОВА'!$A$11:I$25,5,FALSE))</f>
        <v>0</v>
      </c>
      <c r="I154" s="4">
        <f>IF($A154=0,0,VLOOKUP($A154,'ПРЕГЛЕД ПРОЈЕКТНИХ ЗАЈМОВА'!$A$11:$L$25,6,FALSE))</f>
        <v>0</v>
      </c>
      <c r="J154" s="4">
        <f>IF($A154=0,0,VLOOKUP($A154,'ПРЕГЛЕД ПРОЈЕКТНИХ ЗАЈМОВА'!$A$11:$L$25,7,FALSE))</f>
        <v>0</v>
      </c>
      <c r="K154" s="4"/>
      <c r="L154" s="95" t="s">
        <v>654</v>
      </c>
      <c r="M154" s="74">
        <f>IF(A154=0,0,+VLOOKUP($A154,'ПРЕГЛЕД ПРОЈЕКТНИХ ЗАЈМОВА'!$A$11:$S$25,COLUMN('ПРЕГЛЕД ПРОЈЕКТНИХ ЗАЈМОВА'!H:H),FALSE))</f>
        <v>0</v>
      </c>
    </row>
    <row r="155" spans="1:13" x14ac:dyDescent="0.2">
      <c r="A155" s="4">
        <f>+A154</f>
        <v>0</v>
      </c>
      <c r="B155" s="4">
        <f t="shared" si="15"/>
        <v>0</v>
      </c>
      <c r="C155" s="75">
        <f>IF(A155=0,0,'ПРЕГЛЕД ПРОЈЕКТНИХ ЗАЈМОВА'!A$4:A$4)</f>
        <v>0</v>
      </c>
      <c r="D155" s="75">
        <f>IF(A155=0,0,'ПРЕГЛЕД ПРОЈЕКТНИХ ЗАЈМОВА'!D$4:D$4)</f>
        <v>0</v>
      </c>
      <c r="E155" s="4">
        <f>IF(A155=0,0,+'ПРЕГЛЕД ПРОЈЕКТНИХ ЗАЈМОВА'!A$6:A$6)</f>
        <v>0</v>
      </c>
      <c r="F155" s="4">
        <f>IF($A155=0,0,+VLOOKUP($A155,'ПРЕГЛЕД ПРОЈЕКТНИХ ЗАЈМОВА'!$A$11:G$25,3,FALSE))</f>
        <v>0</v>
      </c>
      <c r="G155" s="4">
        <f>IF($A155=0,0,+VLOOKUP($A155,'ПРЕГЛЕД ПРОЈЕКТНИХ ЗАЈМОВА'!$A$11:H$25,4,FALSE))</f>
        <v>0</v>
      </c>
      <c r="H155" s="4">
        <f>IF($A155=0,0,+VLOOKUP($A155,'ПРЕГЛЕД ПРОЈЕКТНИХ ЗАЈМОВА'!$A$11:I$25,5,FALSE))</f>
        <v>0</v>
      </c>
      <c r="I155" s="4">
        <f>IF($A155=0,0,VLOOKUP($A155,'ПРЕГЛЕД ПРОЈЕКТНИХ ЗАЈМОВА'!$A$11:$L$25,6,FALSE))</f>
        <v>0</v>
      </c>
      <c r="J155" s="4">
        <f>IF($A155=0,0,VLOOKUP($A155,'ПРЕГЛЕД ПРОЈЕКТНИХ ЗАЈМОВА'!$A$11:$L$25,7,FALSE))</f>
        <v>0</v>
      </c>
      <c r="K155" s="4"/>
      <c r="L155" s="121" t="s">
        <v>805</v>
      </c>
      <c r="M155" s="74">
        <f>IF(A155=0,0,+VLOOKUP($A155,'ПРЕГЛЕД ПРОЈЕКТНИХ ЗАЈМОВА'!$A$11:$S$25,COLUMN('ПРЕГЛЕД ПРОЈЕКТНИХ ЗАЈМОВА'!I:I),FALSE))</f>
        <v>0</v>
      </c>
    </row>
    <row r="156" spans="1:13" x14ac:dyDescent="0.2">
      <c r="A156" s="4">
        <f t="shared" ref="A156:A168" si="17">+A155</f>
        <v>0</v>
      </c>
      <c r="B156" s="4">
        <f t="shared" si="15"/>
        <v>0</v>
      </c>
      <c r="C156" s="75">
        <f>IF(A156=0,0,'ПРЕГЛЕД ПРОЈЕКТНИХ ЗАЈМОВА'!A$4:A$4)</f>
        <v>0</v>
      </c>
      <c r="D156" s="75">
        <f>IF(A156=0,0,'ПРЕГЛЕД ПРОЈЕКТНИХ ЗАЈМОВА'!D$4:D$4)</f>
        <v>0</v>
      </c>
      <c r="E156" s="4">
        <f>IF(A156=0,0,+'ПРЕГЛЕД ПРОЈЕКТНИХ ЗАЈМОВА'!A$6:A$6)</f>
        <v>0</v>
      </c>
      <c r="F156" s="4">
        <f>IF($A156=0,0,+VLOOKUP($A156,'ПРЕГЛЕД ПРОЈЕКТНИХ ЗАЈМОВА'!$A$11:G$25,3,FALSE))</f>
        <v>0</v>
      </c>
      <c r="G156" s="4">
        <f>IF($A156=0,0,+VLOOKUP($A156,'ПРЕГЛЕД ПРОЈЕКТНИХ ЗАЈМОВА'!$A$11:H$25,4,FALSE))</f>
        <v>0</v>
      </c>
      <c r="H156" s="4">
        <f>IF($A156=0,0,+VLOOKUP($A156,'ПРЕГЛЕД ПРОЈЕКТНИХ ЗАЈМОВА'!$A$11:I$25,5,FALSE))</f>
        <v>0</v>
      </c>
      <c r="I156" s="4">
        <f>IF($A156=0,0,VLOOKUP($A156,'ПРЕГЛЕД ПРОЈЕКТНИХ ЗАЈМОВА'!$A$11:$L$25,6,FALSE))</f>
        <v>0</v>
      </c>
      <c r="J156" s="4">
        <f>IF($A156=0,0,VLOOKUP($A156,'ПРЕГЛЕД ПРОЈЕКТНИХ ЗАЈМОВА'!$A$11:$L$25,7,FALSE))</f>
        <v>0</v>
      </c>
      <c r="K156" s="4"/>
      <c r="L156" s="82" t="s">
        <v>761</v>
      </c>
      <c r="M156" s="74">
        <f>IF(A156=0,0,+VLOOKUP($A156,'ПРЕГЛЕД ПРОЈЕКТНИХ ЗАЈМОВА'!$A$11:$S$25,_xlfn.SINGLE(COLUMN('ПРЕГЛЕД ПРОЈЕКТНИХ ЗАЈМОВА'!#REF!)),FALSE))</f>
        <v>0</v>
      </c>
    </row>
    <row r="157" spans="1:13" x14ac:dyDescent="0.2">
      <c r="A157" s="4">
        <f>+A154</f>
        <v>0</v>
      </c>
      <c r="B157" s="4">
        <f t="shared" si="15"/>
        <v>0</v>
      </c>
      <c r="C157" s="75">
        <f>IF(A157=0,0,'ПРЕГЛЕД ПРОЈЕКТНИХ ЗАЈМОВА'!A$4:A$4)</f>
        <v>0</v>
      </c>
      <c r="D157" s="75">
        <f>IF(A157=0,0,'ПРЕГЛЕД ПРОЈЕКТНИХ ЗАЈМОВА'!D$4:D$4)</f>
        <v>0</v>
      </c>
      <c r="E157" s="4">
        <f>IF(A157=0,0,+'ПРЕГЛЕД ПРОЈЕКТНИХ ЗАЈМОВА'!A$6:A$6)</f>
        <v>0</v>
      </c>
      <c r="F157" s="4">
        <f>IF($A157=0,0,+VLOOKUP($A157,'ПРЕГЛЕД ПРОЈЕКТНИХ ЗАЈМОВА'!$A$11:G$25,3,FALSE))</f>
        <v>0</v>
      </c>
      <c r="G157" s="4">
        <f>IF($A157=0,0,+VLOOKUP($A157,'ПРЕГЛЕД ПРОЈЕКТНИХ ЗАЈМОВА'!$A$11:H$25,4,FALSE))</f>
        <v>0</v>
      </c>
      <c r="H157" s="4">
        <f>IF($A157=0,0,+VLOOKUP($A157,'ПРЕГЛЕД ПРОЈЕКТНИХ ЗАЈМОВА'!$A$11:I$25,5,FALSE))</f>
        <v>0</v>
      </c>
      <c r="I157" s="4">
        <f>IF($A157=0,0,VLOOKUP($A157,'ПРЕГЛЕД ПРОЈЕКТНИХ ЗАЈМОВА'!$A$11:$L$25,6,FALSE))</f>
        <v>0</v>
      </c>
      <c r="J157" s="4">
        <f>IF($A157=0,0,VLOOKUP($A157,'ПРЕГЛЕД ПРОЈЕКТНИХ ЗАЈМОВА'!$A$11:$L$25,7,FALSE))</f>
        <v>0</v>
      </c>
      <c r="K157" s="4"/>
      <c r="L157" s="82" t="s">
        <v>814</v>
      </c>
      <c r="M157" s="74">
        <f>IF(A157=0,0,+VLOOKUP($A157,'ПРЕГЛЕД ПРОЈЕКТНИХ ЗАЈМОВА'!$A$11:$S$25,COLUMN('ПРЕГЛЕД ПРОЈЕКТНИХ ЗАЈМОВА'!J:J),FALSE))</f>
        <v>0</v>
      </c>
    </row>
    <row r="158" spans="1:13" x14ac:dyDescent="0.2">
      <c r="A158" s="4">
        <f t="shared" si="17"/>
        <v>0</v>
      </c>
      <c r="B158" s="4">
        <f t="shared" si="15"/>
        <v>0</v>
      </c>
      <c r="C158" s="75">
        <f>IF(A158=0,0,'ПРЕГЛЕД ПРОЈЕКТНИХ ЗАЈМОВА'!A$4:A$4)</f>
        <v>0</v>
      </c>
      <c r="D158" s="75">
        <f>IF(A158=0,0,'ПРЕГЛЕД ПРОЈЕКТНИХ ЗАЈМОВА'!D$4:D$4)</f>
        <v>0</v>
      </c>
      <c r="E158" s="4">
        <f>IF(A158=0,0,+'ПРЕГЛЕД ПРОЈЕКТНИХ ЗАЈМОВА'!A$6:A$6)</f>
        <v>0</v>
      </c>
      <c r="F158" s="4">
        <f>IF($A158=0,0,+VLOOKUP($A158,'ПРЕГЛЕД ПРОЈЕКТНИХ ЗАЈМОВА'!$A$11:G$25,3,FALSE))</f>
        <v>0</v>
      </c>
      <c r="G158" s="4">
        <f>IF($A158=0,0,+VLOOKUP($A158,'ПРЕГЛЕД ПРОЈЕКТНИХ ЗАЈМОВА'!$A$11:H$25,4,FALSE))</f>
        <v>0</v>
      </c>
      <c r="H158" s="4">
        <f>IF($A158=0,0,+VLOOKUP($A158,'ПРЕГЛЕД ПРОЈЕКТНИХ ЗАЈМОВА'!$A$11:I$25,5,FALSE))</f>
        <v>0</v>
      </c>
      <c r="I158" s="4">
        <f>IF($A158=0,0,VLOOKUP($A158,'ПРЕГЛЕД ПРОЈЕКТНИХ ЗАЈМОВА'!$A$11:$L$25,6,FALSE))</f>
        <v>0</v>
      </c>
      <c r="J158" s="4">
        <f>IF($A158=0,0,VLOOKUP($A158,'ПРЕГЛЕД ПРОЈЕКТНИХ ЗАЈМОВА'!$A$11:$L$25,7,FALSE))</f>
        <v>0</v>
      </c>
      <c r="K158" s="4"/>
      <c r="L158" s="82" t="s">
        <v>814</v>
      </c>
      <c r="M158" s="74">
        <f>IF(A158=0,0,+VLOOKUP($A158,'ПРЕГЛЕД ПРОЈЕКТНИХ ЗАЈМОВА'!$A$11:$S$25,COLUMN('ПРЕГЛЕД ПРОЈЕКТНИХ ЗАЈМОВА'!K:K),FALSE))</f>
        <v>0</v>
      </c>
    </row>
    <row r="159" spans="1:13" x14ac:dyDescent="0.2">
      <c r="A159" s="4">
        <f>+A156</f>
        <v>0</v>
      </c>
      <c r="B159" s="4">
        <f t="shared" si="15"/>
        <v>0</v>
      </c>
      <c r="C159" s="75">
        <f>IF(A159=0,0,'ПРЕГЛЕД ПРОЈЕКТНИХ ЗАЈМОВА'!A$4:A$4)</f>
        <v>0</v>
      </c>
      <c r="D159" s="75">
        <f>IF(A159=0,0,'ПРЕГЛЕД ПРОЈЕКТНИХ ЗАЈМОВА'!D$4:D$4)</f>
        <v>0</v>
      </c>
      <c r="E159" s="4">
        <f>IF(A159=0,0,+'ПРЕГЛЕД ПРОЈЕКТНИХ ЗАЈМОВА'!A$6:A$6)</f>
        <v>0</v>
      </c>
      <c r="F159" s="4">
        <f>IF($A159=0,0,+VLOOKUP($A159,'ПРЕГЛЕД ПРОЈЕКТНИХ ЗАЈМОВА'!$A$11:G$25,3,FALSE))</f>
        <v>0</v>
      </c>
      <c r="G159" s="4">
        <f>IF($A159=0,0,+VLOOKUP($A159,'ПРЕГЛЕД ПРОЈЕКТНИХ ЗАЈМОВА'!$A$11:H$25,4,FALSE))</f>
        <v>0</v>
      </c>
      <c r="H159" s="4">
        <f>IF($A159=0,0,+VLOOKUP($A159,'ПРЕГЛЕД ПРОЈЕКТНИХ ЗАЈМОВА'!$A$11:I$25,5,FALSE))</f>
        <v>0</v>
      </c>
      <c r="I159" s="4">
        <f>IF($A159=0,0,VLOOKUP($A159,'ПРЕГЛЕД ПРОЈЕКТНИХ ЗАЈМОВА'!$A$11:$L$25,6,FALSE))</f>
        <v>0</v>
      </c>
      <c r="J159" s="4">
        <f>IF($A159=0,0,VLOOKUP($A159,'ПРЕГЛЕД ПРОЈЕКТНИХ ЗАЈМОВА'!$A$11:$L$25,7,FALSE))</f>
        <v>0</v>
      </c>
      <c r="K159" s="4"/>
      <c r="L159" s="82" t="s">
        <v>815</v>
      </c>
      <c r="M159" s="74">
        <f>IF(A159=0,0,+VLOOKUP($A159,'ПРЕГЛЕД ПРОЈЕКТНИХ ЗАЈМОВА'!$A$11:$S$25,COLUMN('ПРЕГЛЕД ПРОЈЕКТНИХ ЗАЈМОВА'!L:L),FALSE))</f>
        <v>0</v>
      </c>
    </row>
    <row r="160" spans="1:13" x14ac:dyDescent="0.2">
      <c r="A160" s="4">
        <f t="shared" si="17"/>
        <v>0</v>
      </c>
      <c r="B160" s="4">
        <f t="shared" si="15"/>
        <v>0</v>
      </c>
      <c r="C160" s="75">
        <f>IF(A160=0,0,'ПРЕГЛЕД ПРОЈЕКТНИХ ЗАЈМОВА'!A$4:A$4)</f>
        <v>0</v>
      </c>
      <c r="D160" s="75">
        <f>IF(A160=0,0,'ПРЕГЛЕД ПРОЈЕКТНИХ ЗАЈМОВА'!D$4:D$4)</f>
        <v>0</v>
      </c>
      <c r="E160" s="4">
        <f>IF(A160=0,0,+'ПРЕГЛЕД ПРОЈЕКТНИХ ЗАЈМОВА'!A$6:A$6)</f>
        <v>0</v>
      </c>
      <c r="F160" s="4">
        <f>IF($A160=0,0,+VLOOKUP($A160,'ПРЕГЛЕД ПРОЈЕКТНИХ ЗАЈМОВА'!$A$11:G$25,3,FALSE))</f>
        <v>0</v>
      </c>
      <c r="G160" s="4">
        <f>IF($A160=0,0,+VLOOKUP($A160,'ПРЕГЛЕД ПРОЈЕКТНИХ ЗАЈМОВА'!$A$11:H$25,4,FALSE))</f>
        <v>0</v>
      </c>
      <c r="H160" s="4">
        <f>IF($A160=0,0,+VLOOKUP($A160,'ПРЕГЛЕД ПРОЈЕКТНИХ ЗАЈМОВА'!$A$11:I$25,5,FALSE))</f>
        <v>0</v>
      </c>
      <c r="I160" s="4">
        <f>IF($A160=0,0,VLOOKUP($A160,'ПРЕГЛЕД ПРОЈЕКТНИХ ЗАЈМОВА'!$A$11:$L$25,6,FALSE))</f>
        <v>0</v>
      </c>
      <c r="J160" s="4">
        <f>IF($A160=0,0,VLOOKUP($A160,'ПРЕГЛЕД ПРОЈЕКТНИХ ЗАЈМОВА'!$A$11:$L$25,7,FALSE))</f>
        <v>0</v>
      </c>
      <c r="K160" s="4"/>
      <c r="L160" s="82" t="s">
        <v>815</v>
      </c>
      <c r="M160" s="74">
        <f>IF(A160=0,0,+VLOOKUP($A160,'ПРЕГЛЕД ПРОЈЕКТНИХ ЗАЈМОВА'!$A$11:$S$25,COLUMN('ПРЕГЛЕД ПРОЈЕКТНИХ ЗАЈМОВА'!M:M),FALSE))</f>
        <v>0</v>
      </c>
    </row>
    <row r="161" spans="1:13" x14ac:dyDescent="0.2">
      <c r="A161" s="4">
        <f t="shared" si="17"/>
        <v>0</v>
      </c>
      <c r="B161" s="4">
        <f t="shared" si="15"/>
        <v>0</v>
      </c>
      <c r="C161" s="75">
        <f>IF(A161=0,0,'ПРЕГЛЕД ПРОЈЕКТНИХ ЗАЈМОВА'!A$4:A$4)</f>
        <v>0</v>
      </c>
      <c r="D161" s="75">
        <f>IF(A161=0,0,'ПРЕГЛЕД ПРОЈЕКТНИХ ЗАЈМОВА'!D$4:D$4)</f>
        <v>0</v>
      </c>
      <c r="E161" s="4">
        <f>IF(A161=0,0,+'ПРЕГЛЕД ПРОЈЕКТНИХ ЗАЈМОВА'!A$6:A$6)</f>
        <v>0</v>
      </c>
      <c r="F161" s="4">
        <f>IF($A161=0,0,+VLOOKUP($A161,'ПРЕГЛЕД ПРОЈЕКТНИХ ЗАЈМОВА'!$A$11:G$25,3,FALSE))</f>
        <v>0</v>
      </c>
      <c r="G161" s="4">
        <f>IF($A161=0,0,+VLOOKUP($A161,'ПРЕГЛЕД ПРОЈЕКТНИХ ЗАЈМОВА'!$A$11:H$25,4,FALSE))</f>
        <v>0</v>
      </c>
      <c r="H161" s="4">
        <f>IF($A161=0,0,+VLOOKUP($A161,'ПРЕГЛЕД ПРОЈЕКТНИХ ЗАЈМОВА'!$A$11:I$25,5,FALSE))</f>
        <v>0</v>
      </c>
      <c r="I161" s="4">
        <f>IF($A161=0,0,VLOOKUP($A161,'ПРЕГЛЕД ПРОЈЕКТНИХ ЗАЈМОВА'!$A$11:$L$25,6,FALSE))</f>
        <v>0</v>
      </c>
      <c r="J161" s="4">
        <f>IF($A161=0,0,VLOOKUP($A161,'ПРЕГЛЕД ПРОЈЕКТНИХ ЗАЈМОВА'!$A$11:$L$25,7,FALSE))</f>
        <v>0</v>
      </c>
      <c r="K161" s="4"/>
      <c r="L161" s="82">
        <v>2023</v>
      </c>
      <c r="M161" s="74">
        <f>IF(A161=0,0,+VLOOKUP($A161,'ПРЕГЛЕД ПРОЈЕКТНИХ ЗАЈМОВА'!$A$11:$S$25,COLUMN('ПРЕГЛЕД ПРОЈЕКТНИХ ЗАЈМОВА'!N:N),FALSE))</f>
        <v>0</v>
      </c>
    </row>
    <row r="162" spans="1:13" x14ac:dyDescent="0.2">
      <c r="A162" s="4">
        <f t="shared" si="17"/>
        <v>0</v>
      </c>
      <c r="B162" s="4">
        <f t="shared" si="15"/>
        <v>0</v>
      </c>
      <c r="C162" s="75">
        <f>IF(A162=0,0,'ПРЕГЛЕД ПРОЈЕКТНИХ ЗАЈМОВА'!A$4:A$4)</f>
        <v>0</v>
      </c>
      <c r="D162" s="75">
        <f>IF(A162=0,0,'ПРЕГЛЕД ПРОЈЕКТНИХ ЗАЈМОВА'!D$4:D$4)</f>
        <v>0</v>
      </c>
      <c r="E162" s="4">
        <f>IF(A162=0,0,+'ПРЕГЛЕД ПРОЈЕКТНИХ ЗАЈМОВА'!A$6:A$6)</f>
        <v>0</v>
      </c>
      <c r="F162" s="4">
        <f>IF($A162=0,0,+VLOOKUP($A162,'ПРЕГЛЕД ПРОЈЕКТНИХ ЗАЈМОВА'!$A$11:G$25,3,FALSE))</f>
        <v>0</v>
      </c>
      <c r="G162" s="4">
        <f>IF($A162=0,0,+VLOOKUP($A162,'ПРЕГЛЕД ПРОЈЕКТНИХ ЗАЈМОВА'!$A$11:H$25,4,FALSE))</f>
        <v>0</v>
      </c>
      <c r="H162" s="4">
        <f>IF($A162=0,0,+VLOOKUP($A162,'ПРЕГЛЕД ПРОЈЕКТНИХ ЗАЈМОВА'!$A$11:I$25,5,FALSE))</f>
        <v>0</v>
      </c>
      <c r="I162" s="4">
        <f>IF($A162=0,0,VLOOKUP($A162,'ПРЕГЛЕД ПРОЈЕКТНИХ ЗАЈМОВА'!$A$11:$L$25,6,FALSE))</f>
        <v>0</v>
      </c>
      <c r="J162" s="4">
        <f>IF($A162=0,0,VLOOKUP($A162,'ПРЕГЛЕД ПРОЈЕКТНИХ ЗАЈМОВА'!$A$11:$L$25,7,FALSE))</f>
        <v>0</v>
      </c>
      <c r="K162" s="4"/>
      <c r="L162" s="82">
        <v>2023</v>
      </c>
      <c r="M162" s="74">
        <f>IF(A162=0,0,+VLOOKUP($A162,'ПРЕГЛЕД ПРОЈЕКТНИХ ЗАЈМОВА'!$A$11:$S$25,COLUMN('ПРЕГЛЕД ПРОЈЕКТНИХ ЗАЈМОВА'!O:O),FALSE))</f>
        <v>0</v>
      </c>
    </row>
    <row r="163" spans="1:13" x14ac:dyDescent="0.2">
      <c r="A163" s="4">
        <f t="shared" si="17"/>
        <v>0</v>
      </c>
      <c r="B163" s="4">
        <f t="shared" si="15"/>
        <v>0</v>
      </c>
      <c r="C163" s="75">
        <f>IF(A163=0,0,'ПРЕГЛЕД ПРОЈЕКТНИХ ЗАЈМОВА'!A$4:A$4)</f>
        <v>0</v>
      </c>
      <c r="D163" s="75">
        <f>IF(A163=0,0,'ПРЕГЛЕД ПРОЈЕКТНИХ ЗАЈМОВА'!D$4:D$4)</f>
        <v>0</v>
      </c>
      <c r="E163" s="4">
        <f>IF(A163=0,0,+'ПРЕГЛЕД ПРОЈЕКТНИХ ЗАЈМОВА'!A$6:A$6)</f>
        <v>0</v>
      </c>
      <c r="F163" s="4">
        <f>IF($A163=0,0,+VLOOKUP($A163,'ПРЕГЛЕД ПРОЈЕКТНИХ ЗАЈМОВА'!$A$11:G$25,3,FALSE))</f>
        <v>0</v>
      </c>
      <c r="G163" s="4">
        <f>IF($A163=0,0,+VLOOKUP($A163,'ПРЕГЛЕД ПРОЈЕКТНИХ ЗАЈМОВА'!$A$11:H$25,4,FALSE))</f>
        <v>0</v>
      </c>
      <c r="H163" s="4">
        <f>IF($A163=0,0,+VLOOKUP($A163,'ПРЕГЛЕД ПРОЈЕКТНИХ ЗАЈМОВА'!$A$11:I$25,5,FALSE))</f>
        <v>0</v>
      </c>
      <c r="I163" s="4">
        <f>IF($A163=0,0,VLOOKUP($A163,'ПРЕГЛЕД ПРОЈЕКТНИХ ЗАЈМОВА'!$A$11:$L$25,6,FALSE))</f>
        <v>0</v>
      </c>
      <c r="J163" s="4">
        <f>IF($A163=0,0,VLOOKUP($A163,'ПРЕГЛЕД ПРОЈЕКТНИХ ЗАЈМОВА'!$A$11:$L$25,7,FALSE))</f>
        <v>0</v>
      </c>
      <c r="K163" s="4"/>
      <c r="L163" s="82">
        <v>2024</v>
      </c>
      <c r="M163" s="74">
        <f>IF(A163=0,0,+VLOOKUP($A163,'ПРЕГЛЕД ПРОЈЕКТНИХ ЗАЈМОВА'!$A$11:$S$25,COLUMN('ПРЕГЛЕД ПРОЈЕКТНИХ ЗАЈМОВА'!P:P),FALSE))</f>
        <v>0</v>
      </c>
    </row>
    <row r="164" spans="1:13" x14ac:dyDescent="0.2">
      <c r="A164" s="4">
        <f t="shared" si="17"/>
        <v>0</v>
      </c>
      <c r="B164" s="4">
        <f t="shared" si="15"/>
        <v>0</v>
      </c>
      <c r="C164" s="75">
        <f>IF(A164=0,0,'ПРЕГЛЕД ПРОЈЕКТНИХ ЗАЈМОВА'!A$4:A$4)</f>
        <v>0</v>
      </c>
      <c r="D164" s="75">
        <f>IF(A164=0,0,'ПРЕГЛЕД ПРОЈЕКТНИХ ЗАЈМОВА'!D$4:D$4)</f>
        <v>0</v>
      </c>
      <c r="E164" s="4">
        <f>IF(A164=0,0,+'ПРЕГЛЕД ПРОЈЕКТНИХ ЗАЈМОВА'!A$6:A$6)</f>
        <v>0</v>
      </c>
      <c r="F164" s="4">
        <f>IF($A164=0,0,+VLOOKUP($A164,'ПРЕГЛЕД ПРОЈЕКТНИХ ЗАЈМОВА'!$A$11:G$25,3,FALSE))</f>
        <v>0</v>
      </c>
      <c r="G164" s="4">
        <f>IF($A164=0,0,+VLOOKUP($A164,'ПРЕГЛЕД ПРОЈЕКТНИХ ЗАЈМОВА'!$A$11:H$25,4,FALSE))</f>
        <v>0</v>
      </c>
      <c r="H164" s="4">
        <f>IF($A164=0,0,+VLOOKUP($A164,'ПРЕГЛЕД ПРОЈЕКТНИХ ЗАЈМОВА'!$A$11:I$25,5,FALSE))</f>
        <v>0</v>
      </c>
      <c r="I164" s="4">
        <f>IF($A164=0,0,VLOOKUP($A164,'ПРЕГЛЕД ПРОЈЕКТНИХ ЗАЈМОВА'!$A$11:$L$25,6,FALSE))</f>
        <v>0</v>
      </c>
      <c r="J164" s="4">
        <f>IF($A164=0,0,VLOOKUP($A164,'ПРЕГЛЕД ПРОЈЕКТНИХ ЗАЈМОВА'!$A$11:$L$25,7,FALSE))</f>
        <v>0</v>
      </c>
      <c r="K164" s="4"/>
      <c r="L164" s="82">
        <v>2024</v>
      </c>
      <c r="M164" s="74">
        <f>IF(A164=0,0,+VLOOKUP($A164,'ПРЕГЛЕД ПРОЈЕКТНИХ ЗАЈМОВА'!$A$11:$S$25,COLUMN('ПРЕГЛЕД ПРОЈЕКТНИХ ЗАЈМОВА'!Q:Q),FALSE))</f>
        <v>0</v>
      </c>
    </row>
    <row r="165" spans="1:13" x14ac:dyDescent="0.2">
      <c r="A165" s="4">
        <f t="shared" si="17"/>
        <v>0</v>
      </c>
      <c r="B165" s="4">
        <f t="shared" si="15"/>
        <v>0</v>
      </c>
      <c r="C165" s="75">
        <f>IF(A165=0,0,'ПРЕГЛЕД ПРОЈЕКТНИХ ЗАЈМОВА'!A$4:A$4)</f>
        <v>0</v>
      </c>
      <c r="D165" s="75">
        <f>IF(A165=0,0,'ПРЕГЛЕД ПРОЈЕКТНИХ ЗАЈМОВА'!D$4:D$4)</f>
        <v>0</v>
      </c>
      <c r="E165" s="4">
        <f>IF(A165=0,0,+'ПРЕГЛЕД ПРОЈЕКТНИХ ЗАЈМОВА'!A$6:A$6)</f>
        <v>0</v>
      </c>
      <c r="F165" s="4">
        <f>IF($A165=0,0,+VLOOKUP($A165,'ПРЕГЛЕД ПРОЈЕКТНИХ ЗАЈМОВА'!$A$11:G$25,3,FALSE))</f>
        <v>0</v>
      </c>
      <c r="G165" s="4">
        <f>IF($A165=0,0,+VLOOKUP($A165,'ПРЕГЛЕД ПРОЈЕКТНИХ ЗАЈМОВА'!$A$11:H$25,4,FALSE))</f>
        <v>0</v>
      </c>
      <c r="H165" s="4">
        <f>IF($A165=0,0,+VLOOKUP($A165,'ПРЕГЛЕД ПРОЈЕКТНИХ ЗАЈМОВА'!$A$11:I$25,5,FALSE))</f>
        <v>0</v>
      </c>
      <c r="I165" s="4">
        <f>IF($A165=0,0,VLOOKUP($A165,'ПРЕГЛЕД ПРОЈЕКТНИХ ЗАЈМОВА'!$A$11:$L$25,6,FALSE))</f>
        <v>0</v>
      </c>
      <c r="J165" s="4">
        <f>IF($A165=0,0,VLOOKUP($A165,'ПРЕГЛЕД ПРОЈЕКТНИХ ЗАЈМОВА'!$A$11:$L$25,7,FALSE))</f>
        <v>0</v>
      </c>
      <c r="K165" s="4"/>
      <c r="L165" s="82">
        <v>2025</v>
      </c>
      <c r="M165" s="74">
        <f>IF(A165=0,0,+VLOOKUP($A165,'ПРЕГЛЕД ПРОЈЕКТНИХ ЗАЈМОВА'!$A$11:$S$25,COLUMN('ПРЕГЛЕД ПРОЈЕКТНИХ ЗАЈМОВА'!R:R),FALSE))</f>
        <v>0</v>
      </c>
    </row>
    <row r="166" spans="1:13" x14ac:dyDescent="0.2">
      <c r="A166" s="4">
        <f t="shared" si="17"/>
        <v>0</v>
      </c>
      <c r="B166" s="4">
        <f t="shared" si="15"/>
        <v>0</v>
      </c>
      <c r="C166" s="75">
        <f>IF(A166=0,0,'ПРЕГЛЕД ПРОЈЕКТНИХ ЗАЈМОВА'!A$4:A$4)</f>
        <v>0</v>
      </c>
      <c r="D166" s="75">
        <f>IF(A166=0,0,'ПРЕГЛЕД ПРОЈЕКТНИХ ЗАЈМОВА'!D$4:D$4)</f>
        <v>0</v>
      </c>
      <c r="E166" s="4">
        <f>IF(A166=0,0,+'ПРЕГЛЕД ПРОЈЕКТНИХ ЗАЈМОВА'!A$6:A$6)</f>
        <v>0</v>
      </c>
      <c r="F166" s="4">
        <f>IF($A166=0,0,+VLOOKUP($A166,'ПРЕГЛЕД ПРОЈЕКТНИХ ЗАЈМОВА'!$A$11:G$25,3,FALSE))</f>
        <v>0</v>
      </c>
      <c r="G166" s="4">
        <f>IF($A166=0,0,+VLOOKUP($A166,'ПРЕГЛЕД ПРОЈЕКТНИХ ЗАЈМОВА'!$A$11:H$25,4,FALSE))</f>
        <v>0</v>
      </c>
      <c r="H166" s="4">
        <f>IF($A166=0,0,+VLOOKUP($A166,'ПРЕГЛЕД ПРОЈЕКТНИХ ЗАЈМОВА'!$A$11:I$25,5,FALSE))</f>
        <v>0</v>
      </c>
      <c r="I166" s="4">
        <f>IF($A166=0,0,VLOOKUP($A166,'ПРЕГЛЕД ПРОЈЕКТНИХ ЗАЈМОВА'!$A$11:$L$25,6,FALSE))</f>
        <v>0</v>
      </c>
      <c r="J166" s="4">
        <f>IF($A166=0,0,VLOOKUP($A166,'ПРЕГЛЕД ПРОЈЕКТНИХ ЗАЈМОВА'!$A$11:$L$25,7,FALSE))</f>
        <v>0</v>
      </c>
      <c r="K166" s="4"/>
      <c r="L166" s="82">
        <v>2025</v>
      </c>
      <c r="M166" s="74">
        <f>IF(A166=0,0,+VLOOKUP($A166,'ПРЕГЛЕД ПРОЈЕКТНИХ ЗАЈМОВА'!$A$11:$S$25,COLUMN('ПРЕГЛЕД ПРОЈЕКТНИХ ЗАЈМОВА'!S:S),FALSE))</f>
        <v>0</v>
      </c>
    </row>
    <row r="167" spans="1:13" x14ac:dyDescent="0.2">
      <c r="A167" s="4">
        <f t="shared" si="17"/>
        <v>0</v>
      </c>
      <c r="B167" s="4">
        <f t="shared" si="15"/>
        <v>0</v>
      </c>
      <c r="C167" s="75">
        <f>IF(A167=0,0,'ПРЕГЛЕД ПРОЈЕКТНИХ ЗАЈМОВА'!A$4:A$4)</f>
        <v>0</v>
      </c>
      <c r="D167" s="75">
        <f>IF(A167=0,0,'ПРЕГЛЕД ПРОЈЕКТНИХ ЗАЈМОВА'!D$4:D$4)</f>
        <v>0</v>
      </c>
      <c r="E167" s="4">
        <f>IF(A167=0,0,+'ПРЕГЛЕД ПРОЈЕКТНИХ ЗАЈМОВА'!A$6:A$6)</f>
        <v>0</v>
      </c>
      <c r="F167" s="4">
        <f>IF($A167=0,0,+VLOOKUP($A167,'ПРЕГЛЕД ПРОЈЕКТНИХ ЗАЈМОВА'!$A$11:G$25,3,FALSE))</f>
        <v>0</v>
      </c>
      <c r="G167" s="4">
        <f>IF($A167=0,0,+VLOOKUP($A167,'ПРЕГЛЕД ПРОЈЕКТНИХ ЗАЈМОВА'!$A$11:H$25,4,FALSE))</f>
        <v>0</v>
      </c>
      <c r="H167" s="4">
        <f>IF($A167=0,0,+VLOOKUP($A167,'ПРЕГЛЕД ПРОЈЕКТНИХ ЗАЈМОВА'!$A$11:I$25,5,FALSE))</f>
        <v>0</v>
      </c>
      <c r="I167" s="4">
        <f>IF($A167=0,0,VLOOKUP($A167,'ПРЕГЛЕД ПРОЈЕКТНИХ ЗАЈМОВА'!$A$11:$L$25,6,FALSE))</f>
        <v>0</v>
      </c>
      <c r="J167" s="4">
        <f>IF($A167=0,0,VLOOKUP($A167,'ПРЕГЛЕД ПРОЈЕКТНИХ ЗАЈМОВА'!$A$11:$L$25,7,FALSE))</f>
        <v>0</v>
      </c>
      <c r="K167" s="4"/>
      <c r="L167" s="82" t="s">
        <v>812</v>
      </c>
      <c r="M167" s="74">
        <f>IF(A167=0,0,+VLOOKUP($A167,'ПРЕГЛЕД ПРОЈЕКТНИХ ЗАЈМОВА'!$A$11:$U$25,COLUMN('ПРЕГЛЕД ПРОЈЕКТНИХ ЗАЈМОВА'!T:T),FALSE))</f>
        <v>0</v>
      </c>
    </row>
    <row r="168" spans="1:13" x14ac:dyDescent="0.2">
      <c r="A168" s="4">
        <f t="shared" si="17"/>
        <v>0</v>
      </c>
      <c r="B168" s="4">
        <f t="shared" si="15"/>
        <v>0</v>
      </c>
      <c r="C168" s="75">
        <f>IF(A168=0,0,'ПРЕГЛЕД ПРОЈЕКТНИХ ЗАЈМОВА'!A$4:A$4)</f>
        <v>0</v>
      </c>
      <c r="D168" s="75">
        <f>IF(A168=0,0,'ПРЕГЛЕД ПРОЈЕКТНИХ ЗАЈМОВА'!D$4:D$4)</f>
        <v>0</v>
      </c>
      <c r="E168" s="4">
        <f>IF(A168=0,0,+'ПРЕГЛЕД ПРОЈЕКТНИХ ЗАЈМОВА'!A$6:A$6)</f>
        <v>0</v>
      </c>
      <c r="F168" s="4">
        <f>IF($A168=0,0,+VLOOKUP($A168,'ПРЕГЛЕД ПРОЈЕКТНИХ ЗАЈМОВА'!$A$11:G$25,3,FALSE))</f>
        <v>0</v>
      </c>
      <c r="G168" s="4">
        <f>IF($A168=0,0,+VLOOKUP($A168,'ПРЕГЛЕД ПРОЈЕКТНИХ ЗАЈМОВА'!$A$11:H$25,4,FALSE))</f>
        <v>0</v>
      </c>
      <c r="H168" s="4">
        <f>IF($A168=0,0,+VLOOKUP($A168,'ПРЕГЛЕД ПРОЈЕКТНИХ ЗАЈМОВА'!$A$11:I$25,5,FALSE))</f>
        <v>0</v>
      </c>
      <c r="I168" s="4">
        <f>IF($A168=0,0,VLOOKUP($A168,'ПРЕГЛЕД ПРОЈЕКТНИХ ЗАЈМОВА'!$A$11:$L$25,6,FALSE))</f>
        <v>0</v>
      </c>
      <c r="J168" s="4">
        <f>IF($A168=0,0,VLOOKUP($A168,'ПРЕГЛЕД ПРОЈЕКТНИХ ЗАЈМОВА'!$A$11:$L$25,7,FALSE))</f>
        <v>0</v>
      </c>
      <c r="K168" s="4"/>
      <c r="L168" s="82" t="s">
        <v>812</v>
      </c>
      <c r="M168" s="74">
        <f>IF(A168=0,0,+VLOOKUP($A168,'ПРЕГЛЕД ПРОЈЕКТНИХ ЗАЈМОВА'!$A$11:$U$25,COLUMN('ПРЕГЛЕД ПРОЈЕКТНИХ ЗАЈМОВА'!U:U),FALSE))</f>
        <v>0</v>
      </c>
    </row>
    <row r="169" spans="1:13" x14ac:dyDescent="0.2">
      <c r="A169" s="78">
        <f>IF(MAX(A$5:A164)+1&gt;A$1,0,A155+1)</f>
        <v>0</v>
      </c>
      <c r="B169" s="4">
        <f t="shared" si="15"/>
        <v>0</v>
      </c>
      <c r="C169" s="75">
        <f>IF(A169=0,0,'ПРЕГЛЕД ПРОЈЕКТНИХ ЗАЈМОВА'!A$4:A$4)</f>
        <v>0</v>
      </c>
      <c r="D169" s="75">
        <f>IF(A169=0,0,'ПРЕГЛЕД ПРОЈЕКТНИХ ЗАЈМОВА'!D$4:D$4)</f>
        <v>0</v>
      </c>
      <c r="E169" s="4">
        <f>IF(A169=0,0,+'ПРЕГЛЕД ПРОЈЕКТНИХ ЗАЈМОВА'!A$6:A$6)</f>
        <v>0</v>
      </c>
      <c r="F169" s="4">
        <f>IF($A169=0,0,+VLOOKUP($A169,'ПРЕГЛЕД ПРОЈЕКТНИХ ЗАЈМОВА'!$A$11:G$25,3,FALSE))</f>
        <v>0</v>
      </c>
      <c r="G169" s="4">
        <f>IF($A169=0,0,+VLOOKUP($A169,'ПРЕГЛЕД ПРОЈЕКТНИХ ЗАЈМОВА'!$A$11:H$25,4,FALSE))</f>
        <v>0</v>
      </c>
      <c r="H169" s="4">
        <f>IF($A169=0,0,+VLOOKUP($A169,'ПРЕГЛЕД ПРОЈЕКТНИХ ЗАЈМОВА'!$A$11:I$25,5,FALSE))</f>
        <v>0</v>
      </c>
      <c r="I169" s="4">
        <f>IF($A169=0,0,VLOOKUP($A169,'ПРЕГЛЕД ПРОЈЕКТНИХ ЗАЈМОВА'!$A$11:$L$25,6,FALSE))</f>
        <v>0</v>
      </c>
      <c r="J169" s="4">
        <f>IF($A169=0,0,VLOOKUP($A169,'ПРЕГЛЕД ПРОЈЕКТНИХ ЗАЈМОВА'!$A$11:$L$25,7,FALSE))</f>
        <v>0</v>
      </c>
      <c r="K169" s="4"/>
      <c r="L169" s="95" t="s">
        <v>654</v>
      </c>
      <c r="M169" s="74">
        <f>IF(A169=0,0,+VLOOKUP($A169,'ПРЕГЛЕД ПРОЈЕКТНИХ ЗАЈМОВА'!$A$11:$S$25,COLUMN('ПРЕГЛЕД ПРОЈЕКТНИХ ЗАЈМОВА'!H:H),FALSE))</f>
        <v>0</v>
      </c>
    </row>
    <row r="170" spans="1:13" x14ac:dyDescent="0.2">
      <c r="A170" s="4">
        <f>+A169</f>
        <v>0</v>
      </c>
      <c r="B170" s="4">
        <f t="shared" si="15"/>
        <v>0</v>
      </c>
      <c r="C170" s="75">
        <f>IF(A170=0,0,'ПРЕГЛЕД ПРОЈЕКТНИХ ЗАЈМОВА'!A$4:A$4)</f>
        <v>0</v>
      </c>
      <c r="D170" s="75">
        <f>IF(A170=0,0,'ПРЕГЛЕД ПРОЈЕКТНИХ ЗАЈМОВА'!D$4:D$4)</f>
        <v>0</v>
      </c>
      <c r="E170" s="4">
        <f>IF(A170=0,0,+'ПРЕГЛЕД ПРОЈЕКТНИХ ЗАЈМОВА'!A$6:A$6)</f>
        <v>0</v>
      </c>
      <c r="F170" s="4">
        <f>IF($A170=0,0,+VLOOKUP($A170,'ПРЕГЛЕД ПРОЈЕКТНИХ ЗАЈМОВА'!$A$11:G$25,3,FALSE))</f>
        <v>0</v>
      </c>
      <c r="G170" s="4">
        <f>IF($A170=0,0,+VLOOKUP($A170,'ПРЕГЛЕД ПРОЈЕКТНИХ ЗАЈМОВА'!$A$11:H$25,4,FALSE))</f>
        <v>0</v>
      </c>
      <c r="H170" s="4">
        <f>IF($A170=0,0,+VLOOKUP($A170,'ПРЕГЛЕД ПРОЈЕКТНИХ ЗАЈМОВА'!$A$11:I$25,5,FALSE))</f>
        <v>0</v>
      </c>
      <c r="I170" s="4">
        <f>IF($A170=0,0,VLOOKUP($A170,'ПРЕГЛЕД ПРОЈЕКТНИХ ЗАЈМОВА'!$A$11:$L$25,6,FALSE))</f>
        <v>0</v>
      </c>
      <c r="J170" s="4">
        <f>IF($A170=0,0,VLOOKUP($A170,'ПРЕГЛЕД ПРОЈЕКТНИХ ЗАЈМОВА'!$A$11:$L$25,7,FALSE))</f>
        <v>0</v>
      </c>
      <c r="K170" s="4"/>
      <c r="L170" s="121" t="s">
        <v>805</v>
      </c>
      <c r="M170" s="74">
        <f>IF(A170=0,0,+VLOOKUP($A170,'ПРЕГЛЕД ПРОЈЕКТНИХ ЗАЈМОВА'!$A$11:$S$25,COLUMN('ПРЕГЛЕД ПРОЈЕКТНИХ ЗАЈМОВА'!I:I),FALSE))</f>
        <v>0</v>
      </c>
    </row>
    <row r="171" spans="1:13" x14ac:dyDescent="0.2">
      <c r="A171" s="4">
        <f t="shared" ref="A171:A183" si="18">+A170</f>
        <v>0</v>
      </c>
      <c r="B171" s="4">
        <f t="shared" si="15"/>
        <v>0</v>
      </c>
      <c r="C171" s="75">
        <f>IF(A171=0,0,'ПРЕГЛЕД ПРОЈЕКТНИХ ЗАЈМОВА'!A$4:A$4)</f>
        <v>0</v>
      </c>
      <c r="D171" s="75">
        <f>IF(A171=0,0,'ПРЕГЛЕД ПРОЈЕКТНИХ ЗАЈМОВА'!D$4:D$4)</f>
        <v>0</v>
      </c>
      <c r="E171" s="4">
        <f>IF(A171=0,0,+'ПРЕГЛЕД ПРОЈЕКТНИХ ЗАЈМОВА'!A$6:A$6)</f>
        <v>0</v>
      </c>
      <c r="F171" s="4">
        <f>IF($A171=0,0,+VLOOKUP($A171,'ПРЕГЛЕД ПРОЈЕКТНИХ ЗАЈМОВА'!$A$11:G$25,3,FALSE))</f>
        <v>0</v>
      </c>
      <c r="G171" s="4">
        <f>IF($A171=0,0,+VLOOKUP($A171,'ПРЕГЛЕД ПРОЈЕКТНИХ ЗАЈМОВА'!$A$11:H$25,4,FALSE))</f>
        <v>0</v>
      </c>
      <c r="H171" s="4">
        <f>IF($A171=0,0,+VLOOKUP($A171,'ПРЕГЛЕД ПРОЈЕКТНИХ ЗАЈМОВА'!$A$11:I$25,5,FALSE))</f>
        <v>0</v>
      </c>
      <c r="I171" s="4">
        <f>IF($A171=0,0,VLOOKUP($A171,'ПРЕГЛЕД ПРОЈЕКТНИХ ЗАЈМОВА'!$A$11:$L$25,6,FALSE))</f>
        <v>0</v>
      </c>
      <c r="J171" s="4">
        <f>IF($A171=0,0,VLOOKUP($A171,'ПРЕГЛЕД ПРОЈЕКТНИХ ЗАЈМОВА'!$A$11:$L$25,7,FALSE))</f>
        <v>0</v>
      </c>
      <c r="K171" s="4"/>
      <c r="L171" s="82" t="s">
        <v>761</v>
      </c>
      <c r="M171" s="74">
        <f>IF(A171=0,0,+VLOOKUP($A171,'ПРЕГЛЕД ПРОЈЕКТНИХ ЗАЈМОВА'!$A$11:$S$25,_xlfn.SINGLE(COLUMN('ПРЕГЛЕД ПРОЈЕКТНИХ ЗАЈМОВА'!#REF!)),FALSE))</f>
        <v>0</v>
      </c>
    </row>
    <row r="172" spans="1:13" x14ac:dyDescent="0.2">
      <c r="A172" s="4">
        <f>+A169</f>
        <v>0</v>
      </c>
      <c r="B172" s="4">
        <f t="shared" si="15"/>
        <v>0</v>
      </c>
      <c r="C172" s="75">
        <f>IF(A172=0,0,'ПРЕГЛЕД ПРОЈЕКТНИХ ЗАЈМОВА'!A$4:A$4)</f>
        <v>0</v>
      </c>
      <c r="D172" s="75">
        <f>IF(A172=0,0,'ПРЕГЛЕД ПРОЈЕКТНИХ ЗАЈМОВА'!D$4:D$4)</f>
        <v>0</v>
      </c>
      <c r="E172" s="4">
        <f>IF(A172=0,0,+'ПРЕГЛЕД ПРОЈЕКТНИХ ЗАЈМОВА'!A$6:A$6)</f>
        <v>0</v>
      </c>
      <c r="F172" s="4">
        <f>IF($A172=0,0,+VLOOKUP($A172,'ПРЕГЛЕД ПРОЈЕКТНИХ ЗАЈМОВА'!$A$11:G$25,3,FALSE))</f>
        <v>0</v>
      </c>
      <c r="G172" s="4">
        <f>IF($A172=0,0,+VLOOKUP($A172,'ПРЕГЛЕД ПРОЈЕКТНИХ ЗАЈМОВА'!$A$11:H$25,4,FALSE))</f>
        <v>0</v>
      </c>
      <c r="H172" s="4">
        <f>IF($A172=0,0,+VLOOKUP($A172,'ПРЕГЛЕД ПРОЈЕКТНИХ ЗАЈМОВА'!$A$11:I$25,5,FALSE))</f>
        <v>0</v>
      </c>
      <c r="I172" s="4">
        <f>IF($A172=0,0,VLOOKUP($A172,'ПРЕГЛЕД ПРОЈЕКТНИХ ЗАЈМОВА'!$A$11:$L$25,6,FALSE))</f>
        <v>0</v>
      </c>
      <c r="J172" s="4">
        <f>IF($A172=0,0,VLOOKUP($A172,'ПРЕГЛЕД ПРОЈЕКТНИХ ЗАЈМОВА'!$A$11:$L$25,7,FALSE))</f>
        <v>0</v>
      </c>
      <c r="L172" s="82" t="s">
        <v>814</v>
      </c>
      <c r="M172" s="74">
        <f>IF(A172=0,0,+VLOOKUP($A172,'ПРЕГЛЕД ПРОЈЕКТНИХ ЗАЈМОВА'!$A$11:$S$25,COLUMN('ПРЕГЛЕД ПРОЈЕКТНИХ ЗАЈМОВА'!J:J),FALSE))</f>
        <v>0</v>
      </c>
    </row>
    <row r="173" spans="1:13" x14ac:dyDescent="0.2">
      <c r="A173" s="4">
        <f t="shared" si="18"/>
        <v>0</v>
      </c>
      <c r="B173" s="4">
        <f t="shared" si="15"/>
        <v>0</v>
      </c>
      <c r="C173" s="75">
        <f>IF(A173=0,0,'ПРЕГЛЕД ПРОЈЕКТНИХ ЗАЈМОВА'!A$4:A$4)</f>
        <v>0</v>
      </c>
      <c r="D173" s="75">
        <f>IF(A173=0,0,'ПРЕГЛЕД ПРОЈЕКТНИХ ЗАЈМОВА'!D$4:D$4)</f>
        <v>0</v>
      </c>
      <c r="E173" s="4">
        <f>IF(A173=0,0,+'ПРЕГЛЕД ПРОЈЕКТНИХ ЗАЈМОВА'!A$6:A$6)</f>
        <v>0</v>
      </c>
      <c r="F173" s="4">
        <f>IF($A173=0,0,+VLOOKUP($A173,'ПРЕГЛЕД ПРОЈЕКТНИХ ЗАЈМОВА'!$A$11:G$25,3,FALSE))</f>
        <v>0</v>
      </c>
      <c r="G173" s="4">
        <f>IF($A173=0,0,+VLOOKUP($A173,'ПРЕГЛЕД ПРОЈЕКТНИХ ЗАЈМОВА'!$A$11:H$25,4,FALSE))</f>
        <v>0</v>
      </c>
      <c r="H173" s="4">
        <f>IF($A173=0,0,+VLOOKUP($A173,'ПРЕГЛЕД ПРОЈЕКТНИХ ЗАЈМОВА'!$A$11:I$25,5,FALSE))</f>
        <v>0</v>
      </c>
      <c r="I173" s="4">
        <f>IF($A173=0,0,VLOOKUP($A173,'ПРЕГЛЕД ПРОЈЕКТНИХ ЗАЈМОВА'!$A$11:$L$25,6,FALSE))</f>
        <v>0</v>
      </c>
      <c r="J173" s="4">
        <f>IF($A173=0,0,VLOOKUP($A173,'ПРЕГЛЕД ПРОЈЕКТНИХ ЗАЈМОВА'!$A$11:$L$25,7,FALSE))</f>
        <v>0</v>
      </c>
      <c r="L173" s="82" t="s">
        <v>814</v>
      </c>
      <c r="M173" s="74">
        <f>IF(A173=0,0,+VLOOKUP($A173,'ПРЕГЛЕД ПРОЈЕКТНИХ ЗАЈМОВА'!$A$11:$S$25,COLUMN('ПРЕГЛЕД ПРОЈЕКТНИХ ЗАЈМОВА'!K:K),FALSE))</f>
        <v>0</v>
      </c>
    </row>
    <row r="174" spans="1:13" x14ac:dyDescent="0.2">
      <c r="A174" s="4">
        <f>+A171</f>
        <v>0</v>
      </c>
      <c r="B174" s="4">
        <f t="shared" si="15"/>
        <v>0</v>
      </c>
      <c r="C174" s="75">
        <f>IF(A174=0,0,'ПРЕГЛЕД ПРОЈЕКТНИХ ЗАЈМОВА'!A$4:A$4)</f>
        <v>0</v>
      </c>
      <c r="D174" s="75">
        <f>IF(A174=0,0,'ПРЕГЛЕД ПРОЈЕКТНИХ ЗАЈМОВА'!D$4:D$4)</f>
        <v>0</v>
      </c>
      <c r="E174" s="4">
        <f>IF(A174=0,0,+'ПРЕГЛЕД ПРОЈЕКТНИХ ЗАЈМОВА'!A$6:A$6)</f>
        <v>0</v>
      </c>
      <c r="F174" s="4">
        <f>IF($A174=0,0,+VLOOKUP($A174,'ПРЕГЛЕД ПРОЈЕКТНИХ ЗАЈМОВА'!$A$11:G$25,3,FALSE))</f>
        <v>0</v>
      </c>
      <c r="G174" s="4">
        <f>IF($A174=0,0,+VLOOKUP($A174,'ПРЕГЛЕД ПРОЈЕКТНИХ ЗАЈМОВА'!$A$11:H$25,4,FALSE))</f>
        <v>0</v>
      </c>
      <c r="H174" s="4">
        <f>IF($A174=0,0,+VLOOKUP($A174,'ПРЕГЛЕД ПРОЈЕКТНИХ ЗАЈМОВА'!$A$11:I$25,5,FALSE))</f>
        <v>0</v>
      </c>
      <c r="I174" s="4">
        <f>IF($A174=0,0,VLOOKUP($A174,'ПРЕГЛЕД ПРОЈЕКТНИХ ЗАЈМОВА'!$A$11:$L$25,6,FALSE))</f>
        <v>0</v>
      </c>
      <c r="J174" s="4">
        <f>IF($A174=0,0,VLOOKUP($A174,'ПРЕГЛЕД ПРОЈЕКТНИХ ЗАЈМОВА'!$A$11:$L$25,7,FALSE))</f>
        <v>0</v>
      </c>
      <c r="L174" s="82" t="s">
        <v>815</v>
      </c>
      <c r="M174" s="74">
        <f>IF(A174=0,0,+VLOOKUP($A174,'ПРЕГЛЕД ПРОЈЕКТНИХ ЗАЈМОВА'!$A$11:$S$25,COLUMN('ПРЕГЛЕД ПРОЈЕКТНИХ ЗАЈМОВА'!L:L),FALSE))</f>
        <v>0</v>
      </c>
    </row>
    <row r="175" spans="1:13" x14ac:dyDescent="0.2">
      <c r="A175" s="4">
        <f t="shared" si="18"/>
        <v>0</v>
      </c>
      <c r="B175" s="4">
        <f t="shared" si="15"/>
        <v>0</v>
      </c>
      <c r="C175" s="75">
        <f>IF(A175=0,0,'ПРЕГЛЕД ПРОЈЕКТНИХ ЗАЈМОВА'!A$4:A$4)</f>
        <v>0</v>
      </c>
      <c r="D175" s="75">
        <f>IF(A175=0,0,'ПРЕГЛЕД ПРОЈЕКТНИХ ЗАЈМОВА'!D$4:D$4)</f>
        <v>0</v>
      </c>
      <c r="E175" s="4">
        <f>IF(A175=0,0,+'ПРЕГЛЕД ПРОЈЕКТНИХ ЗАЈМОВА'!A$6:A$6)</f>
        <v>0</v>
      </c>
      <c r="F175" s="4">
        <f>IF($A175=0,0,+VLOOKUP($A175,'ПРЕГЛЕД ПРОЈЕКТНИХ ЗАЈМОВА'!$A$11:G$25,3,FALSE))</f>
        <v>0</v>
      </c>
      <c r="G175" s="4">
        <f>IF($A175=0,0,+VLOOKUP($A175,'ПРЕГЛЕД ПРОЈЕКТНИХ ЗАЈМОВА'!$A$11:H$25,4,FALSE))</f>
        <v>0</v>
      </c>
      <c r="H175" s="4">
        <f>IF($A175=0,0,+VLOOKUP($A175,'ПРЕГЛЕД ПРОЈЕКТНИХ ЗАЈМОВА'!$A$11:I$25,5,FALSE))</f>
        <v>0</v>
      </c>
      <c r="I175" s="4">
        <f>IF($A175=0,0,VLOOKUP($A175,'ПРЕГЛЕД ПРОЈЕКТНИХ ЗАЈМОВА'!$A$11:$L$25,6,FALSE))</f>
        <v>0</v>
      </c>
      <c r="J175" s="4">
        <f>IF($A175=0,0,VLOOKUP($A175,'ПРЕГЛЕД ПРОЈЕКТНИХ ЗАЈМОВА'!$A$11:$L$25,7,FALSE))</f>
        <v>0</v>
      </c>
      <c r="L175" s="82" t="s">
        <v>815</v>
      </c>
      <c r="M175" s="74">
        <f>IF(A175=0,0,+VLOOKUP($A175,'ПРЕГЛЕД ПРОЈЕКТНИХ ЗАЈМОВА'!$A$11:$S$25,COLUMN('ПРЕГЛЕД ПРОЈЕКТНИХ ЗАЈМОВА'!M:M),FALSE))</f>
        <v>0</v>
      </c>
    </row>
    <row r="176" spans="1:13" x14ac:dyDescent="0.2">
      <c r="A176" s="4">
        <f t="shared" si="18"/>
        <v>0</v>
      </c>
      <c r="B176" s="4">
        <f t="shared" si="15"/>
        <v>0</v>
      </c>
      <c r="C176" s="75">
        <f>IF(A176=0,0,'ПРЕГЛЕД ПРОЈЕКТНИХ ЗАЈМОВА'!A$4:A$4)</f>
        <v>0</v>
      </c>
      <c r="D176" s="75">
        <f>IF(A176=0,0,'ПРЕГЛЕД ПРОЈЕКТНИХ ЗАЈМОВА'!D$4:D$4)</f>
        <v>0</v>
      </c>
      <c r="E176" s="4">
        <f>IF(A176=0,0,+'ПРЕГЛЕД ПРОЈЕКТНИХ ЗАЈМОВА'!A$6:A$6)</f>
        <v>0</v>
      </c>
      <c r="F176" s="4">
        <f>IF($A176=0,0,+VLOOKUP($A176,'ПРЕГЛЕД ПРОЈЕКТНИХ ЗАЈМОВА'!$A$11:G$25,3,FALSE))</f>
        <v>0</v>
      </c>
      <c r="G176" s="4">
        <f>IF($A176=0,0,+VLOOKUP($A176,'ПРЕГЛЕД ПРОЈЕКТНИХ ЗАЈМОВА'!$A$11:H$25,4,FALSE))</f>
        <v>0</v>
      </c>
      <c r="H176" s="4">
        <f>IF($A176=0,0,+VLOOKUP($A176,'ПРЕГЛЕД ПРОЈЕКТНИХ ЗАЈМОВА'!$A$11:I$25,5,FALSE))</f>
        <v>0</v>
      </c>
      <c r="I176" s="4">
        <f>IF($A176=0,0,VLOOKUP($A176,'ПРЕГЛЕД ПРОЈЕКТНИХ ЗАЈМОВА'!$A$11:$L$25,6,FALSE))</f>
        <v>0</v>
      </c>
      <c r="J176" s="4">
        <f>IF($A176=0,0,VLOOKUP($A176,'ПРЕГЛЕД ПРОЈЕКТНИХ ЗАЈМОВА'!$A$11:$L$25,7,FALSE))</f>
        <v>0</v>
      </c>
      <c r="L176" s="82">
        <v>2023</v>
      </c>
      <c r="M176" s="74">
        <f>IF(A176=0,0,+VLOOKUP($A176,'ПРЕГЛЕД ПРОЈЕКТНИХ ЗАЈМОВА'!$A$11:$S$25,COLUMN('ПРЕГЛЕД ПРОЈЕКТНИХ ЗАЈМОВА'!N:N),FALSE))</f>
        <v>0</v>
      </c>
    </row>
    <row r="177" spans="1:13" x14ac:dyDescent="0.2">
      <c r="A177" s="4">
        <f t="shared" si="18"/>
        <v>0</v>
      </c>
      <c r="B177" s="4">
        <f t="shared" si="15"/>
        <v>0</v>
      </c>
      <c r="C177" s="75">
        <f>IF(A177=0,0,'ПРЕГЛЕД ПРОЈЕКТНИХ ЗАЈМОВА'!A$4:A$4)</f>
        <v>0</v>
      </c>
      <c r="D177" s="75">
        <f>IF(A177=0,0,'ПРЕГЛЕД ПРОЈЕКТНИХ ЗАЈМОВА'!D$4:D$4)</f>
        <v>0</v>
      </c>
      <c r="E177" s="4">
        <f>IF(A177=0,0,+'ПРЕГЛЕД ПРОЈЕКТНИХ ЗАЈМОВА'!A$6:A$6)</f>
        <v>0</v>
      </c>
      <c r="F177" s="4">
        <f>IF($A177=0,0,+VLOOKUP($A177,'ПРЕГЛЕД ПРОЈЕКТНИХ ЗАЈМОВА'!$A$11:G$25,3,FALSE))</f>
        <v>0</v>
      </c>
      <c r="G177" s="4">
        <f>IF($A177=0,0,+VLOOKUP($A177,'ПРЕГЛЕД ПРОЈЕКТНИХ ЗАЈМОВА'!$A$11:H$25,4,FALSE))</f>
        <v>0</v>
      </c>
      <c r="H177" s="4">
        <f>IF($A177=0,0,+VLOOKUP($A177,'ПРЕГЛЕД ПРОЈЕКТНИХ ЗАЈМОВА'!$A$11:I$25,5,FALSE))</f>
        <v>0</v>
      </c>
      <c r="I177" s="4">
        <f>IF($A177=0,0,VLOOKUP($A177,'ПРЕГЛЕД ПРОЈЕКТНИХ ЗАЈМОВА'!$A$11:$L$25,6,FALSE))</f>
        <v>0</v>
      </c>
      <c r="J177" s="4">
        <f>IF($A177=0,0,VLOOKUP($A177,'ПРЕГЛЕД ПРОЈЕКТНИХ ЗАЈМОВА'!$A$11:$L$25,7,FALSE))</f>
        <v>0</v>
      </c>
      <c r="L177" s="82">
        <v>2023</v>
      </c>
      <c r="M177" s="74">
        <f>IF(A177=0,0,+VLOOKUP($A177,'ПРЕГЛЕД ПРОЈЕКТНИХ ЗАЈМОВА'!$A$11:$S$25,COLUMN('ПРЕГЛЕД ПРОЈЕКТНИХ ЗАЈМОВА'!O:O),FALSE))</f>
        <v>0</v>
      </c>
    </row>
    <row r="178" spans="1:13" x14ac:dyDescent="0.2">
      <c r="A178" s="4">
        <f t="shared" si="18"/>
        <v>0</v>
      </c>
      <c r="B178" s="4">
        <f t="shared" si="15"/>
        <v>0</v>
      </c>
      <c r="C178" s="75">
        <f>IF(A178=0,0,'ПРЕГЛЕД ПРОЈЕКТНИХ ЗАЈМОВА'!A$4:A$4)</f>
        <v>0</v>
      </c>
      <c r="D178" s="75">
        <f>IF(A178=0,0,'ПРЕГЛЕД ПРОЈЕКТНИХ ЗАЈМОВА'!D$4:D$4)</f>
        <v>0</v>
      </c>
      <c r="E178" s="4">
        <f>IF(A178=0,0,+'ПРЕГЛЕД ПРОЈЕКТНИХ ЗАЈМОВА'!A$6:A$6)</f>
        <v>0</v>
      </c>
      <c r="F178" s="4">
        <f>IF($A178=0,0,+VLOOKUP($A178,'ПРЕГЛЕД ПРОЈЕКТНИХ ЗАЈМОВА'!$A$11:G$25,3,FALSE))</f>
        <v>0</v>
      </c>
      <c r="G178" s="4">
        <f>IF($A178=0,0,+VLOOKUP($A178,'ПРЕГЛЕД ПРОЈЕКТНИХ ЗАЈМОВА'!$A$11:H$25,4,FALSE))</f>
        <v>0</v>
      </c>
      <c r="H178" s="4">
        <f>IF($A178=0,0,+VLOOKUP($A178,'ПРЕГЛЕД ПРОЈЕКТНИХ ЗАЈМОВА'!$A$11:I$25,5,FALSE))</f>
        <v>0</v>
      </c>
      <c r="I178" s="4">
        <f>IF($A178=0,0,VLOOKUP($A178,'ПРЕГЛЕД ПРОЈЕКТНИХ ЗАЈМОВА'!$A$11:$L$25,6,FALSE))</f>
        <v>0</v>
      </c>
      <c r="J178" s="4">
        <f>IF($A178=0,0,VLOOKUP($A178,'ПРЕГЛЕД ПРОЈЕКТНИХ ЗАЈМОВА'!$A$11:$L$25,7,FALSE))</f>
        <v>0</v>
      </c>
      <c r="L178" s="82">
        <v>2024</v>
      </c>
      <c r="M178" s="74">
        <f>IF(A178=0,0,+VLOOKUP($A178,'ПРЕГЛЕД ПРОЈЕКТНИХ ЗАЈМОВА'!$A$11:$S$25,COLUMN('ПРЕГЛЕД ПРОЈЕКТНИХ ЗАЈМОВА'!P:P),FALSE))</f>
        <v>0</v>
      </c>
    </row>
    <row r="179" spans="1:13" x14ac:dyDescent="0.2">
      <c r="A179" s="4">
        <f t="shared" si="18"/>
        <v>0</v>
      </c>
      <c r="B179" s="4">
        <f t="shared" si="15"/>
        <v>0</v>
      </c>
      <c r="C179" s="75">
        <f>IF(A179=0,0,'ПРЕГЛЕД ПРОЈЕКТНИХ ЗАЈМОВА'!A$4:A$4)</f>
        <v>0</v>
      </c>
      <c r="D179" s="75">
        <f>IF(A179=0,0,'ПРЕГЛЕД ПРОЈЕКТНИХ ЗАЈМОВА'!D$4:D$4)</f>
        <v>0</v>
      </c>
      <c r="E179" s="4">
        <f>IF(A179=0,0,+'ПРЕГЛЕД ПРОЈЕКТНИХ ЗАЈМОВА'!A$6:A$6)</f>
        <v>0</v>
      </c>
      <c r="F179" s="4">
        <f>IF($A179=0,0,+VLOOKUP($A179,'ПРЕГЛЕД ПРОЈЕКТНИХ ЗАЈМОВА'!$A$11:G$25,3,FALSE))</f>
        <v>0</v>
      </c>
      <c r="G179" s="4">
        <f>IF($A179=0,0,+VLOOKUP($A179,'ПРЕГЛЕД ПРОЈЕКТНИХ ЗАЈМОВА'!$A$11:H$25,4,FALSE))</f>
        <v>0</v>
      </c>
      <c r="H179" s="4">
        <f>IF($A179=0,0,+VLOOKUP($A179,'ПРЕГЛЕД ПРОЈЕКТНИХ ЗАЈМОВА'!$A$11:I$25,5,FALSE))</f>
        <v>0</v>
      </c>
      <c r="I179" s="4">
        <f>IF($A179=0,0,VLOOKUP($A179,'ПРЕГЛЕД ПРОЈЕКТНИХ ЗАЈМОВА'!$A$11:$L$25,6,FALSE))</f>
        <v>0</v>
      </c>
      <c r="J179" s="4">
        <f>IF($A179=0,0,VLOOKUP($A179,'ПРЕГЛЕД ПРОЈЕКТНИХ ЗАЈМОВА'!$A$11:$L$25,7,FALSE))</f>
        <v>0</v>
      </c>
      <c r="L179" s="82">
        <v>2024</v>
      </c>
      <c r="M179" s="74">
        <f>IF(A179=0,0,+VLOOKUP($A179,'ПРЕГЛЕД ПРОЈЕКТНИХ ЗАЈМОВА'!$A$11:$S$25,COLUMN('ПРЕГЛЕД ПРОЈЕКТНИХ ЗАЈМОВА'!Q:Q),FALSE))</f>
        <v>0</v>
      </c>
    </row>
    <row r="180" spans="1:13" x14ac:dyDescent="0.2">
      <c r="A180" s="4">
        <f t="shared" si="18"/>
        <v>0</v>
      </c>
      <c r="B180" s="4">
        <f t="shared" si="15"/>
        <v>0</v>
      </c>
      <c r="C180" s="75">
        <f>IF(A180=0,0,'ПРЕГЛЕД ПРОЈЕКТНИХ ЗАЈМОВА'!A$4:A$4)</f>
        <v>0</v>
      </c>
      <c r="D180" s="75">
        <f>IF(A180=0,0,'ПРЕГЛЕД ПРОЈЕКТНИХ ЗАЈМОВА'!D$4:D$4)</f>
        <v>0</v>
      </c>
      <c r="E180" s="4">
        <f>IF(A180=0,0,+'ПРЕГЛЕД ПРОЈЕКТНИХ ЗАЈМОВА'!A$6:A$6)</f>
        <v>0</v>
      </c>
      <c r="F180" s="4">
        <f>IF($A180=0,0,+VLOOKUP($A180,'ПРЕГЛЕД ПРОЈЕКТНИХ ЗАЈМОВА'!$A$11:G$25,3,FALSE))</f>
        <v>0</v>
      </c>
      <c r="G180" s="4">
        <f>IF($A180=0,0,+VLOOKUP($A180,'ПРЕГЛЕД ПРОЈЕКТНИХ ЗАЈМОВА'!$A$11:H$25,4,FALSE))</f>
        <v>0</v>
      </c>
      <c r="H180" s="4">
        <f>IF($A180=0,0,+VLOOKUP($A180,'ПРЕГЛЕД ПРОЈЕКТНИХ ЗАЈМОВА'!$A$11:I$25,5,FALSE))</f>
        <v>0</v>
      </c>
      <c r="I180" s="4">
        <f>IF($A180=0,0,VLOOKUP($A180,'ПРЕГЛЕД ПРОЈЕКТНИХ ЗАЈМОВА'!$A$11:$L$25,6,FALSE))</f>
        <v>0</v>
      </c>
      <c r="J180" s="4">
        <f>IF($A180=0,0,VLOOKUP($A180,'ПРЕГЛЕД ПРОЈЕКТНИХ ЗАЈМОВА'!$A$11:$L$25,7,FALSE))</f>
        <v>0</v>
      </c>
      <c r="L180" s="82">
        <v>2025</v>
      </c>
      <c r="M180" s="74">
        <f>IF(A180=0,0,+VLOOKUP($A180,'ПРЕГЛЕД ПРОЈЕКТНИХ ЗАЈМОВА'!$A$11:$S$25,COLUMN('ПРЕГЛЕД ПРОЈЕКТНИХ ЗАЈМОВА'!R:R),FALSE))</f>
        <v>0</v>
      </c>
    </row>
    <row r="181" spans="1:13" x14ac:dyDescent="0.2">
      <c r="A181" s="4">
        <f t="shared" si="18"/>
        <v>0</v>
      </c>
      <c r="B181" s="4">
        <f t="shared" si="15"/>
        <v>0</v>
      </c>
      <c r="C181" s="75">
        <f>IF(A181=0,0,'ПРЕГЛЕД ПРОЈЕКТНИХ ЗАЈМОВА'!A$4:A$4)</f>
        <v>0</v>
      </c>
      <c r="D181" s="75">
        <f>IF(A181=0,0,'ПРЕГЛЕД ПРОЈЕКТНИХ ЗАЈМОВА'!D$4:D$4)</f>
        <v>0</v>
      </c>
      <c r="E181" s="4">
        <f>IF(A181=0,0,+'ПРЕГЛЕД ПРОЈЕКТНИХ ЗАЈМОВА'!A$6:A$6)</f>
        <v>0</v>
      </c>
      <c r="F181" s="4">
        <f>IF($A181=0,0,+VLOOKUP($A181,'ПРЕГЛЕД ПРОЈЕКТНИХ ЗАЈМОВА'!$A$11:G$25,3,FALSE))</f>
        <v>0</v>
      </c>
      <c r="G181" s="4">
        <f>IF($A181=0,0,+VLOOKUP($A181,'ПРЕГЛЕД ПРОЈЕКТНИХ ЗАЈМОВА'!$A$11:H$25,4,FALSE))</f>
        <v>0</v>
      </c>
      <c r="H181" s="4">
        <f>IF($A181=0,0,+VLOOKUP($A181,'ПРЕГЛЕД ПРОЈЕКТНИХ ЗАЈМОВА'!$A$11:I$25,5,FALSE))</f>
        <v>0</v>
      </c>
      <c r="I181" s="4">
        <f>IF($A181=0,0,VLOOKUP($A181,'ПРЕГЛЕД ПРОЈЕКТНИХ ЗАЈМОВА'!$A$11:$L$25,6,FALSE))</f>
        <v>0</v>
      </c>
      <c r="J181" s="4">
        <f>IF($A181=0,0,VLOOKUP($A181,'ПРЕГЛЕД ПРОЈЕКТНИХ ЗАЈМОВА'!$A$11:$L$25,7,FALSE))</f>
        <v>0</v>
      </c>
      <c r="L181" s="82">
        <v>2025</v>
      </c>
      <c r="M181" s="74">
        <f>IF(A181=0,0,+VLOOKUP($A181,'ПРЕГЛЕД ПРОЈЕКТНИХ ЗАЈМОВА'!$A$11:$S$25,COLUMN('ПРЕГЛЕД ПРОЈЕКТНИХ ЗАЈМОВА'!S:S),FALSE))</f>
        <v>0</v>
      </c>
    </row>
    <row r="182" spans="1:13" x14ac:dyDescent="0.2">
      <c r="A182" s="4">
        <f t="shared" si="18"/>
        <v>0</v>
      </c>
      <c r="B182" s="4">
        <f t="shared" si="15"/>
        <v>0</v>
      </c>
      <c r="C182" s="75">
        <f>IF(A182=0,0,'ПРЕГЛЕД ПРОЈЕКТНИХ ЗАЈМОВА'!A$4:A$4)</f>
        <v>0</v>
      </c>
      <c r="D182" s="75">
        <f>IF(A182=0,0,'ПРЕГЛЕД ПРОЈЕКТНИХ ЗАЈМОВА'!D$4:D$4)</f>
        <v>0</v>
      </c>
      <c r="E182" s="4">
        <f>IF(A182=0,0,+'ПРЕГЛЕД ПРОЈЕКТНИХ ЗАЈМОВА'!A$6:A$6)</f>
        <v>0</v>
      </c>
      <c r="F182" s="4">
        <f>IF($A182=0,0,+VLOOKUP($A182,'ПРЕГЛЕД ПРОЈЕКТНИХ ЗАЈМОВА'!$A$11:G$25,3,FALSE))</f>
        <v>0</v>
      </c>
      <c r="G182" s="4">
        <f>IF($A182=0,0,+VLOOKUP($A182,'ПРЕГЛЕД ПРОЈЕКТНИХ ЗАЈМОВА'!$A$11:H$25,4,FALSE))</f>
        <v>0</v>
      </c>
      <c r="H182" s="4">
        <f>IF($A182=0,0,+VLOOKUP($A182,'ПРЕГЛЕД ПРОЈЕКТНИХ ЗАЈМОВА'!$A$11:I$25,5,FALSE))</f>
        <v>0</v>
      </c>
      <c r="I182" s="4">
        <f>IF($A182=0,0,VLOOKUP($A182,'ПРЕГЛЕД ПРОЈЕКТНИХ ЗАЈМОВА'!$A$11:$L$25,6,FALSE))</f>
        <v>0</v>
      </c>
      <c r="J182" s="4">
        <f>IF($A182=0,0,VLOOKUP($A182,'ПРЕГЛЕД ПРОЈЕКТНИХ ЗАЈМОВА'!$A$11:$L$25,7,FALSE))</f>
        <v>0</v>
      </c>
      <c r="L182" s="82" t="s">
        <v>812</v>
      </c>
      <c r="M182" s="74">
        <f>IF(A182=0,0,+VLOOKUP($A182,'ПРЕГЛЕД ПРОЈЕКТНИХ ЗАЈМОВА'!$A$11:$U$25,COLUMN('ПРЕГЛЕД ПРОЈЕКТНИХ ЗАЈМОВА'!T:T),FALSE))</f>
        <v>0</v>
      </c>
    </row>
    <row r="183" spans="1:13" x14ac:dyDescent="0.2">
      <c r="A183" s="4">
        <f t="shared" si="18"/>
        <v>0</v>
      </c>
      <c r="B183" s="4">
        <f t="shared" si="15"/>
        <v>0</v>
      </c>
      <c r="C183" s="75">
        <f>IF(A183=0,0,'ПРЕГЛЕД ПРОЈЕКТНИХ ЗАЈМОВА'!A$4:A$4)</f>
        <v>0</v>
      </c>
      <c r="D183" s="75">
        <f>IF(A183=0,0,'ПРЕГЛЕД ПРОЈЕКТНИХ ЗАЈМОВА'!D$4:D$4)</f>
        <v>0</v>
      </c>
      <c r="E183" s="4">
        <f>IF(A183=0,0,+'ПРЕГЛЕД ПРОЈЕКТНИХ ЗАЈМОВА'!A$6:A$6)</f>
        <v>0</v>
      </c>
      <c r="F183" s="4">
        <f>IF($A183=0,0,+VLOOKUP($A183,'ПРЕГЛЕД ПРОЈЕКТНИХ ЗАЈМОВА'!$A$11:G$25,3,FALSE))</f>
        <v>0</v>
      </c>
      <c r="G183" s="4">
        <f>IF($A183=0,0,+VLOOKUP($A183,'ПРЕГЛЕД ПРОЈЕКТНИХ ЗАЈМОВА'!$A$11:H$25,4,FALSE))</f>
        <v>0</v>
      </c>
      <c r="H183" s="4">
        <f>IF($A183=0,0,+VLOOKUP($A183,'ПРЕГЛЕД ПРОЈЕКТНИХ ЗАЈМОВА'!$A$11:I$25,5,FALSE))</f>
        <v>0</v>
      </c>
      <c r="I183" s="4">
        <f>IF($A183=0,0,VLOOKUP($A183,'ПРЕГЛЕД ПРОЈЕКТНИХ ЗАЈМОВА'!$A$11:$L$25,6,FALSE))</f>
        <v>0</v>
      </c>
      <c r="J183" s="4">
        <f>IF($A183=0,0,VLOOKUP($A183,'ПРЕГЛЕД ПРОЈЕКТНИХ ЗАЈМОВА'!$A$11:$L$25,7,FALSE))</f>
        <v>0</v>
      </c>
      <c r="L183" s="82" t="s">
        <v>812</v>
      </c>
      <c r="M183" s="74">
        <f>IF(A183=0,0,+VLOOKUP($A183,'ПРЕГЛЕД ПРОЈЕКТНИХ ЗАЈМОВА'!$A$11:$U$25,COLUMN('ПРЕГЛЕД ПРОЈЕКТНИХ ЗАЈМОВА'!U:U),FALSE))</f>
        <v>0</v>
      </c>
    </row>
    <row r="184" spans="1:13" x14ac:dyDescent="0.2">
      <c r="A184" s="78">
        <f>IF(MAX(A$5:A179)+1&gt;A$1,0,A170+1)</f>
        <v>0</v>
      </c>
      <c r="B184" s="4">
        <f t="shared" si="15"/>
        <v>0</v>
      </c>
      <c r="C184" s="75">
        <f>IF(A184=0,0,'ПРЕГЛЕД ПРОЈЕКТНИХ ЗАЈМОВА'!A$4:A$4)</f>
        <v>0</v>
      </c>
      <c r="D184" s="75">
        <f>IF(A184=0,0,'ПРЕГЛЕД ПРОЈЕКТНИХ ЗАЈМОВА'!D$4:D$4)</f>
        <v>0</v>
      </c>
      <c r="E184" s="4">
        <f>IF(A184=0,0,+'ПРЕГЛЕД ПРОЈЕКТНИХ ЗАЈМОВА'!A$6:A$6)</f>
        <v>0</v>
      </c>
      <c r="F184" s="4">
        <f>IF($A184=0,0,+VLOOKUP($A184,'ПРЕГЛЕД ПРОЈЕКТНИХ ЗАЈМОВА'!$A$11:G$25,3,FALSE))</f>
        <v>0</v>
      </c>
      <c r="G184" s="4">
        <f>IF($A184=0,0,+VLOOKUP($A184,'ПРЕГЛЕД ПРОЈЕКТНИХ ЗАЈМОВА'!$A$11:H$25,4,FALSE))</f>
        <v>0</v>
      </c>
      <c r="H184" s="4">
        <f>IF($A184=0,0,+VLOOKUP($A184,'ПРЕГЛЕД ПРОЈЕКТНИХ ЗАЈМОВА'!$A$11:I$25,5,FALSE))</f>
        <v>0</v>
      </c>
      <c r="I184" s="4">
        <f>IF($A184=0,0,VLOOKUP($A184,'ПРЕГЛЕД ПРОЈЕКТНИХ ЗАЈМОВА'!$A$11:$L$25,6,FALSE))</f>
        <v>0</v>
      </c>
      <c r="J184" s="4">
        <f>IF($A184=0,0,VLOOKUP($A184,'ПРЕГЛЕД ПРОЈЕКТНИХ ЗАЈМОВА'!$A$11:$L$25,7,FALSE))</f>
        <v>0</v>
      </c>
      <c r="L184" s="95" t="s">
        <v>654</v>
      </c>
      <c r="M184" s="74">
        <f>IF(A184=0,0,+VLOOKUP($A184,'ПРЕГЛЕД ПРОЈЕКТНИХ ЗАЈМОВА'!$A$11:$S$25,COLUMN('ПРЕГЛЕД ПРОЈЕКТНИХ ЗАЈМОВА'!H:H),FALSE))</f>
        <v>0</v>
      </c>
    </row>
    <row r="185" spans="1:13" x14ac:dyDescent="0.2">
      <c r="A185" s="4">
        <f>+A184</f>
        <v>0</v>
      </c>
      <c r="B185" s="4">
        <f t="shared" si="15"/>
        <v>0</v>
      </c>
      <c r="C185" s="75">
        <f>IF(A185=0,0,'ПРЕГЛЕД ПРОЈЕКТНИХ ЗАЈМОВА'!A$4:A$4)</f>
        <v>0</v>
      </c>
      <c r="D185" s="75">
        <f>IF(A185=0,0,'ПРЕГЛЕД ПРОЈЕКТНИХ ЗАЈМОВА'!D$4:D$4)</f>
        <v>0</v>
      </c>
      <c r="E185" s="4">
        <f>IF(A185=0,0,+'ПРЕГЛЕД ПРОЈЕКТНИХ ЗАЈМОВА'!A$6:A$6)</f>
        <v>0</v>
      </c>
      <c r="F185" s="4">
        <f>IF($A185=0,0,+VLOOKUP($A185,'ПРЕГЛЕД ПРОЈЕКТНИХ ЗАЈМОВА'!$A$11:G$25,3,FALSE))</f>
        <v>0</v>
      </c>
      <c r="G185" s="4">
        <f>IF($A185=0,0,+VLOOKUP($A185,'ПРЕГЛЕД ПРОЈЕКТНИХ ЗАЈМОВА'!$A$11:H$25,4,FALSE))</f>
        <v>0</v>
      </c>
      <c r="H185" s="4">
        <f>IF($A185=0,0,+VLOOKUP($A185,'ПРЕГЛЕД ПРОЈЕКТНИХ ЗАЈМОВА'!$A$11:I$25,5,FALSE))</f>
        <v>0</v>
      </c>
      <c r="I185" s="4">
        <f>IF($A185=0,0,VLOOKUP($A185,'ПРЕГЛЕД ПРОЈЕКТНИХ ЗАЈМОВА'!$A$11:$L$25,6,FALSE))</f>
        <v>0</v>
      </c>
      <c r="J185" s="4">
        <f>IF($A185=0,0,VLOOKUP($A185,'ПРЕГЛЕД ПРОЈЕКТНИХ ЗАЈМОВА'!$A$11:$L$25,7,FALSE))</f>
        <v>0</v>
      </c>
      <c r="L185" s="121" t="s">
        <v>805</v>
      </c>
      <c r="M185" s="74">
        <f>IF(A185=0,0,+VLOOKUP($A185,'ПРЕГЛЕД ПРОЈЕКТНИХ ЗАЈМОВА'!$A$11:$S$25,COLUMN('ПРЕГЛЕД ПРОЈЕКТНИХ ЗАЈМОВА'!I:I),FALSE))</f>
        <v>0</v>
      </c>
    </row>
    <row r="186" spans="1:13" x14ac:dyDescent="0.2">
      <c r="A186" s="4">
        <f t="shared" ref="A186:A198" si="19">+A185</f>
        <v>0</v>
      </c>
      <c r="B186" s="4">
        <f t="shared" si="15"/>
        <v>0</v>
      </c>
      <c r="C186" s="75">
        <f>IF(A186=0,0,'ПРЕГЛЕД ПРОЈЕКТНИХ ЗАЈМОВА'!A$4:A$4)</f>
        <v>0</v>
      </c>
      <c r="D186" s="75">
        <f>IF(A186=0,0,'ПРЕГЛЕД ПРОЈЕКТНИХ ЗАЈМОВА'!D$4:D$4)</f>
        <v>0</v>
      </c>
      <c r="E186" s="4">
        <f>IF(A186=0,0,+'ПРЕГЛЕД ПРОЈЕКТНИХ ЗАЈМОВА'!A$6:A$6)</f>
        <v>0</v>
      </c>
      <c r="F186" s="4">
        <f>IF($A186=0,0,+VLOOKUP($A186,'ПРЕГЛЕД ПРОЈЕКТНИХ ЗАЈМОВА'!$A$11:G$25,3,FALSE))</f>
        <v>0</v>
      </c>
      <c r="G186" s="4">
        <f>IF($A186=0,0,+VLOOKUP($A186,'ПРЕГЛЕД ПРОЈЕКТНИХ ЗАЈМОВА'!$A$11:H$25,4,FALSE))</f>
        <v>0</v>
      </c>
      <c r="H186" s="4">
        <f>IF($A186=0,0,+VLOOKUP($A186,'ПРЕГЛЕД ПРОЈЕКТНИХ ЗАЈМОВА'!$A$11:I$25,5,FALSE))</f>
        <v>0</v>
      </c>
      <c r="I186" s="4">
        <f>IF($A186=0,0,VLOOKUP($A186,'ПРЕГЛЕД ПРОЈЕКТНИХ ЗАЈМОВА'!$A$11:$L$25,6,FALSE))</f>
        <v>0</v>
      </c>
      <c r="J186" s="4">
        <f>IF($A186=0,0,VLOOKUP($A186,'ПРЕГЛЕД ПРОЈЕКТНИХ ЗАЈМОВА'!$A$11:$L$25,7,FALSE))</f>
        <v>0</v>
      </c>
      <c r="L186" s="82" t="s">
        <v>761</v>
      </c>
      <c r="M186" s="74">
        <f>IF(A186=0,0,+VLOOKUP($A186,'ПРЕГЛЕД ПРОЈЕКТНИХ ЗАЈМОВА'!$A$11:$S$25,_xlfn.SINGLE(COLUMN('ПРЕГЛЕД ПРОЈЕКТНИХ ЗАЈМОВА'!#REF!)),FALSE))</f>
        <v>0</v>
      </c>
    </row>
    <row r="187" spans="1:13" x14ac:dyDescent="0.2">
      <c r="A187" s="4">
        <f>+A184</f>
        <v>0</v>
      </c>
      <c r="B187" s="4">
        <f t="shared" si="15"/>
        <v>0</v>
      </c>
      <c r="C187" s="75">
        <f>IF(A187=0,0,'ПРЕГЛЕД ПРОЈЕКТНИХ ЗАЈМОВА'!A$4:A$4)</f>
        <v>0</v>
      </c>
      <c r="D187" s="75">
        <f>IF(A187=0,0,'ПРЕГЛЕД ПРОЈЕКТНИХ ЗАЈМОВА'!D$4:D$4)</f>
        <v>0</v>
      </c>
      <c r="E187" s="4">
        <f>IF(A187=0,0,+'ПРЕГЛЕД ПРОЈЕКТНИХ ЗАЈМОВА'!A$6:A$6)</f>
        <v>0</v>
      </c>
      <c r="F187" s="4">
        <f>IF($A187=0,0,+VLOOKUP($A187,'ПРЕГЛЕД ПРОЈЕКТНИХ ЗАЈМОВА'!$A$11:G$25,3,FALSE))</f>
        <v>0</v>
      </c>
      <c r="G187" s="4">
        <f>IF($A187=0,0,+VLOOKUP($A187,'ПРЕГЛЕД ПРОЈЕКТНИХ ЗАЈМОВА'!$A$11:H$25,4,FALSE))</f>
        <v>0</v>
      </c>
      <c r="H187" s="4">
        <f>IF($A187=0,0,+VLOOKUP($A187,'ПРЕГЛЕД ПРОЈЕКТНИХ ЗАЈМОВА'!$A$11:I$25,5,FALSE))</f>
        <v>0</v>
      </c>
      <c r="I187" s="4">
        <f>IF($A187=0,0,VLOOKUP($A187,'ПРЕГЛЕД ПРОЈЕКТНИХ ЗАЈМОВА'!$A$11:$L$25,6,FALSE))</f>
        <v>0</v>
      </c>
      <c r="J187" s="4">
        <f>IF($A187=0,0,VLOOKUP($A187,'ПРЕГЛЕД ПРОЈЕКТНИХ ЗАЈМОВА'!$A$11:$L$25,7,FALSE))</f>
        <v>0</v>
      </c>
      <c r="L187" s="82" t="s">
        <v>814</v>
      </c>
      <c r="M187" s="74">
        <f>IF(A187=0,0,+VLOOKUP($A187,'ПРЕГЛЕД ПРОЈЕКТНИХ ЗАЈМОВА'!$A$11:$S$25,COLUMN('ПРЕГЛЕД ПРОЈЕКТНИХ ЗАЈМОВА'!J:J),FALSE))</f>
        <v>0</v>
      </c>
    </row>
    <row r="188" spans="1:13" x14ac:dyDescent="0.2">
      <c r="A188" s="4">
        <f t="shared" si="19"/>
        <v>0</v>
      </c>
      <c r="B188" s="4">
        <f t="shared" si="15"/>
        <v>0</v>
      </c>
      <c r="C188" s="75">
        <f>IF(A188=0,0,'ПРЕГЛЕД ПРОЈЕКТНИХ ЗАЈМОВА'!A$4:A$4)</f>
        <v>0</v>
      </c>
      <c r="D188" s="75">
        <f>IF(A188=0,0,'ПРЕГЛЕД ПРОЈЕКТНИХ ЗАЈМОВА'!D$4:D$4)</f>
        <v>0</v>
      </c>
      <c r="E188" s="4">
        <f>IF(A188=0,0,+'ПРЕГЛЕД ПРОЈЕКТНИХ ЗАЈМОВА'!A$6:A$6)</f>
        <v>0</v>
      </c>
      <c r="F188" s="4">
        <f>IF($A188=0,0,+VLOOKUP($A188,'ПРЕГЛЕД ПРОЈЕКТНИХ ЗАЈМОВА'!$A$11:G$25,3,FALSE))</f>
        <v>0</v>
      </c>
      <c r="G188" s="4">
        <f>IF($A188=0,0,+VLOOKUP($A188,'ПРЕГЛЕД ПРОЈЕКТНИХ ЗАЈМОВА'!$A$11:H$25,4,FALSE))</f>
        <v>0</v>
      </c>
      <c r="H188" s="4">
        <f>IF($A188=0,0,+VLOOKUP($A188,'ПРЕГЛЕД ПРОЈЕКТНИХ ЗАЈМОВА'!$A$11:I$25,5,FALSE))</f>
        <v>0</v>
      </c>
      <c r="I188" s="4">
        <f>IF($A188=0,0,VLOOKUP($A188,'ПРЕГЛЕД ПРОЈЕКТНИХ ЗАЈМОВА'!$A$11:$L$25,6,FALSE))</f>
        <v>0</v>
      </c>
      <c r="J188" s="4">
        <f>IF($A188=0,0,VLOOKUP($A188,'ПРЕГЛЕД ПРОЈЕКТНИХ ЗАЈМОВА'!$A$11:$L$25,7,FALSE))</f>
        <v>0</v>
      </c>
      <c r="L188" s="82" t="s">
        <v>814</v>
      </c>
      <c r="M188" s="74">
        <f>IF(A188=0,0,+VLOOKUP($A188,'ПРЕГЛЕД ПРОЈЕКТНИХ ЗАЈМОВА'!$A$11:$S$25,COLUMN('ПРЕГЛЕД ПРОЈЕКТНИХ ЗАЈМОВА'!K:K),FALSE))</f>
        <v>0</v>
      </c>
    </row>
    <row r="189" spans="1:13" x14ac:dyDescent="0.2">
      <c r="A189" s="4">
        <f>+A186</f>
        <v>0</v>
      </c>
      <c r="B189" s="4">
        <f t="shared" si="15"/>
        <v>0</v>
      </c>
      <c r="C189" s="75">
        <f>IF(A189=0,0,'ПРЕГЛЕД ПРОЈЕКТНИХ ЗАЈМОВА'!A$4:A$4)</f>
        <v>0</v>
      </c>
      <c r="D189" s="75">
        <f>IF(A189=0,0,'ПРЕГЛЕД ПРОЈЕКТНИХ ЗАЈМОВА'!D$4:D$4)</f>
        <v>0</v>
      </c>
      <c r="E189" s="4">
        <f>IF(A189=0,0,+'ПРЕГЛЕД ПРОЈЕКТНИХ ЗАЈМОВА'!A$6:A$6)</f>
        <v>0</v>
      </c>
      <c r="F189" s="4">
        <f>IF($A189=0,0,+VLOOKUP($A189,'ПРЕГЛЕД ПРОЈЕКТНИХ ЗАЈМОВА'!$A$11:G$25,3,FALSE))</f>
        <v>0</v>
      </c>
      <c r="G189" s="4">
        <f>IF($A189=0,0,+VLOOKUP($A189,'ПРЕГЛЕД ПРОЈЕКТНИХ ЗАЈМОВА'!$A$11:H$25,4,FALSE))</f>
        <v>0</v>
      </c>
      <c r="H189" s="4">
        <f>IF($A189=0,0,+VLOOKUP($A189,'ПРЕГЛЕД ПРОЈЕКТНИХ ЗАЈМОВА'!$A$11:I$25,5,FALSE))</f>
        <v>0</v>
      </c>
      <c r="I189" s="4">
        <f>IF($A189=0,0,VLOOKUP($A189,'ПРЕГЛЕД ПРОЈЕКТНИХ ЗАЈМОВА'!$A$11:$L$25,6,FALSE))</f>
        <v>0</v>
      </c>
      <c r="J189" s="4">
        <f>IF($A189=0,0,VLOOKUP($A189,'ПРЕГЛЕД ПРОЈЕКТНИХ ЗАЈМОВА'!$A$11:$L$25,7,FALSE))</f>
        <v>0</v>
      </c>
      <c r="L189" s="82" t="s">
        <v>815</v>
      </c>
      <c r="M189" s="74">
        <f>IF(A189=0,0,+VLOOKUP($A189,'ПРЕГЛЕД ПРОЈЕКТНИХ ЗАЈМОВА'!$A$11:$S$25,COLUMN('ПРЕГЛЕД ПРОЈЕКТНИХ ЗАЈМОВА'!L:L),FALSE))</f>
        <v>0</v>
      </c>
    </row>
    <row r="190" spans="1:13" x14ac:dyDescent="0.2">
      <c r="A190" s="4">
        <f t="shared" si="19"/>
        <v>0</v>
      </c>
      <c r="B190" s="4">
        <f t="shared" si="15"/>
        <v>0</v>
      </c>
      <c r="C190" s="75">
        <f>IF(A190=0,0,'ПРЕГЛЕД ПРОЈЕКТНИХ ЗАЈМОВА'!A$4:A$4)</f>
        <v>0</v>
      </c>
      <c r="D190" s="75">
        <f>IF(A190=0,0,'ПРЕГЛЕД ПРОЈЕКТНИХ ЗАЈМОВА'!D$4:D$4)</f>
        <v>0</v>
      </c>
      <c r="E190" s="4">
        <f>IF(A190=0,0,+'ПРЕГЛЕД ПРОЈЕКТНИХ ЗАЈМОВА'!A$6:A$6)</f>
        <v>0</v>
      </c>
      <c r="F190" s="4">
        <f>IF($A190=0,0,+VLOOKUP($A190,'ПРЕГЛЕД ПРОЈЕКТНИХ ЗАЈМОВА'!$A$11:G$25,3,FALSE))</f>
        <v>0</v>
      </c>
      <c r="G190" s="4">
        <f>IF($A190=0,0,+VLOOKUP($A190,'ПРЕГЛЕД ПРОЈЕКТНИХ ЗАЈМОВА'!$A$11:H$25,4,FALSE))</f>
        <v>0</v>
      </c>
      <c r="H190" s="4">
        <f>IF($A190=0,0,+VLOOKUP($A190,'ПРЕГЛЕД ПРОЈЕКТНИХ ЗАЈМОВА'!$A$11:I$25,5,FALSE))</f>
        <v>0</v>
      </c>
      <c r="I190" s="4">
        <f>IF($A190=0,0,VLOOKUP($A190,'ПРЕГЛЕД ПРОЈЕКТНИХ ЗАЈМОВА'!$A$11:$L$25,6,FALSE))</f>
        <v>0</v>
      </c>
      <c r="J190" s="4">
        <f>IF($A190=0,0,VLOOKUP($A190,'ПРЕГЛЕД ПРОЈЕКТНИХ ЗАЈМОВА'!$A$11:$L$25,7,FALSE))</f>
        <v>0</v>
      </c>
      <c r="L190" s="82" t="s">
        <v>815</v>
      </c>
      <c r="M190" s="74">
        <f>IF(A190=0,0,+VLOOKUP($A190,'ПРЕГЛЕД ПРОЈЕКТНИХ ЗАЈМОВА'!$A$11:$S$25,COLUMN('ПРЕГЛЕД ПРОЈЕКТНИХ ЗАЈМОВА'!M:M),FALSE))</f>
        <v>0</v>
      </c>
    </row>
    <row r="191" spans="1:13" x14ac:dyDescent="0.2">
      <c r="A191" s="4">
        <f t="shared" si="19"/>
        <v>0</v>
      </c>
      <c r="B191" s="4">
        <f t="shared" si="15"/>
        <v>0</v>
      </c>
      <c r="C191" s="75">
        <f>IF(A191=0,0,'ПРЕГЛЕД ПРОЈЕКТНИХ ЗАЈМОВА'!A$4:A$4)</f>
        <v>0</v>
      </c>
      <c r="D191" s="75">
        <f>IF(A191=0,0,'ПРЕГЛЕД ПРОЈЕКТНИХ ЗАЈМОВА'!D$4:D$4)</f>
        <v>0</v>
      </c>
      <c r="E191" s="4">
        <f>IF(A191=0,0,+'ПРЕГЛЕД ПРОЈЕКТНИХ ЗАЈМОВА'!A$6:A$6)</f>
        <v>0</v>
      </c>
      <c r="F191" s="4">
        <f>IF($A191=0,0,+VLOOKUP($A191,'ПРЕГЛЕД ПРОЈЕКТНИХ ЗАЈМОВА'!$A$11:G$25,3,FALSE))</f>
        <v>0</v>
      </c>
      <c r="G191" s="4">
        <f>IF($A191=0,0,+VLOOKUP($A191,'ПРЕГЛЕД ПРОЈЕКТНИХ ЗАЈМОВА'!$A$11:H$25,4,FALSE))</f>
        <v>0</v>
      </c>
      <c r="H191" s="4">
        <f>IF($A191=0,0,+VLOOKUP($A191,'ПРЕГЛЕД ПРОЈЕКТНИХ ЗАЈМОВА'!$A$11:I$25,5,FALSE))</f>
        <v>0</v>
      </c>
      <c r="I191" s="4">
        <f>IF($A191=0,0,VLOOKUP($A191,'ПРЕГЛЕД ПРОЈЕКТНИХ ЗАЈМОВА'!$A$11:$L$25,6,FALSE))</f>
        <v>0</v>
      </c>
      <c r="J191" s="4">
        <f>IF($A191=0,0,VLOOKUP($A191,'ПРЕГЛЕД ПРОЈЕКТНИХ ЗАЈМОВА'!$A$11:$L$25,7,FALSE))</f>
        <v>0</v>
      </c>
      <c r="L191" s="82">
        <v>2023</v>
      </c>
      <c r="M191" s="74">
        <f>IF(A191=0,0,+VLOOKUP($A191,'ПРЕГЛЕД ПРОЈЕКТНИХ ЗАЈМОВА'!$A$11:$S$25,COLUMN('ПРЕГЛЕД ПРОЈЕКТНИХ ЗАЈМОВА'!N:N),FALSE))</f>
        <v>0</v>
      </c>
    </row>
    <row r="192" spans="1:13" x14ac:dyDescent="0.2">
      <c r="A192" s="4">
        <f t="shared" si="19"/>
        <v>0</v>
      </c>
      <c r="B192" s="4">
        <f t="shared" si="15"/>
        <v>0</v>
      </c>
      <c r="C192" s="75">
        <f>IF(A192=0,0,'ПРЕГЛЕД ПРОЈЕКТНИХ ЗАЈМОВА'!A$4:A$4)</f>
        <v>0</v>
      </c>
      <c r="D192" s="75">
        <f>IF(A192=0,0,'ПРЕГЛЕД ПРОЈЕКТНИХ ЗАЈМОВА'!D$4:D$4)</f>
        <v>0</v>
      </c>
      <c r="E192" s="4">
        <f>IF(A192=0,0,+'ПРЕГЛЕД ПРОЈЕКТНИХ ЗАЈМОВА'!A$6:A$6)</f>
        <v>0</v>
      </c>
      <c r="F192" s="4">
        <f>IF($A192=0,0,+VLOOKUP($A192,'ПРЕГЛЕД ПРОЈЕКТНИХ ЗАЈМОВА'!$A$11:G$25,3,FALSE))</f>
        <v>0</v>
      </c>
      <c r="G192" s="4">
        <f>IF($A192=0,0,+VLOOKUP($A192,'ПРЕГЛЕД ПРОЈЕКТНИХ ЗАЈМОВА'!$A$11:H$25,4,FALSE))</f>
        <v>0</v>
      </c>
      <c r="H192" s="4">
        <f>IF($A192=0,0,+VLOOKUP($A192,'ПРЕГЛЕД ПРОЈЕКТНИХ ЗАЈМОВА'!$A$11:I$25,5,FALSE))</f>
        <v>0</v>
      </c>
      <c r="I192" s="4">
        <f>IF($A192=0,0,VLOOKUP($A192,'ПРЕГЛЕД ПРОЈЕКТНИХ ЗАЈМОВА'!$A$11:$L$25,6,FALSE))</f>
        <v>0</v>
      </c>
      <c r="J192" s="4">
        <f>IF($A192=0,0,VLOOKUP($A192,'ПРЕГЛЕД ПРОЈЕКТНИХ ЗАЈМОВА'!$A$11:$L$25,7,FALSE))</f>
        <v>0</v>
      </c>
      <c r="L192" s="82">
        <v>2023</v>
      </c>
      <c r="M192" s="74">
        <f>IF(A192=0,0,+VLOOKUP($A192,'ПРЕГЛЕД ПРОЈЕКТНИХ ЗАЈМОВА'!$A$11:$S$25,COLUMN('ПРЕГЛЕД ПРОЈЕКТНИХ ЗАЈМОВА'!O:O),FALSE))</f>
        <v>0</v>
      </c>
    </row>
    <row r="193" spans="1:13" x14ac:dyDescent="0.2">
      <c r="A193" s="4">
        <f t="shared" si="19"/>
        <v>0</v>
      </c>
      <c r="B193" s="4">
        <f t="shared" si="15"/>
        <v>0</v>
      </c>
      <c r="C193" s="75">
        <f>IF(A193=0,0,'ПРЕГЛЕД ПРОЈЕКТНИХ ЗАЈМОВА'!A$4:A$4)</f>
        <v>0</v>
      </c>
      <c r="D193" s="75">
        <f>IF(A193=0,0,'ПРЕГЛЕД ПРОЈЕКТНИХ ЗАЈМОВА'!D$4:D$4)</f>
        <v>0</v>
      </c>
      <c r="E193" s="4">
        <f>IF(A193=0,0,+'ПРЕГЛЕД ПРОЈЕКТНИХ ЗАЈМОВА'!A$6:A$6)</f>
        <v>0</v>
      </c>
      <c r="F193" s="4">
        <f>IF($A193=0,0,+VLOOKUP($A193,'ПРЕГЛЕД ПРОЈЕКТНИХ ЗАЈМОВА'!$A$11:G$25,3,FALSE))</f>
        <v>0</v>
      </c>
      <c r="G193" s="4">
        <f>IF($A193=0,0,+VLOOKUP($A193,'ПРЕГЛЕД ПРОЈЕКТНИХ ЗАЈМОВА'!$A$11:H$25,4,FALSE))</f>
        <v>0</v>
      </c>
      <c r="H193" s="4">
        <f>IF($A193=0,0,+VLOOKUP($A193,'ПРЕГЛЕД ПРОЈЕКТНИХ ЗАЈМОВА'!$A$11:I$25,5,FALSE))</f>
        <v>0</v>
      </c>
      <c r="I193" s="4">
        <f>IF($A193=0,0,VLOOKUP($A193,'ПРЕГЛЕД ПРОЈЕКТНИХ ЗАЈМОВА'!$A$11:$L$25,6,FALSE))</f>
        <v>0</v>
      </c>
      <c r="J193" s="4">
        <f>IF($A193=0,0,VLOOKUP($A193,'ПРЕГЛЕД ПРОЈЕКТНИХ ЗАЈМОВА'!$A$11:$L$25,7,FALSE))</f>
        <v>0</v>
      </c>
      <c r="L193" s="82">
        <v>2024</v>
      </c>
      <c r="M193" s="74">
        <f>IF(A193=0,0,+VLOOKUP($A193,'ПРЕГЛЕД ПРОЈЕКТНИХ ЗАЈМОВА'!$A$11:$S$25,COLUMN('ПРЕГЛЕД ПРОЈЕКТНИХ ЗАЈМОВА'!P:P),FALSE))</f>
        <v>0</v>
      </c>
    </row>
    <row r="194" spans="1:13" x14ac:dyDescent="0.2">
      <c r="A194" s="4">
        <f t="shared" si="19"/>
        <v>0</v>
      </c>
      <c r="B194" s="4">
        <f t="shared" si="15"/>
        <v>0</v>
      </c>
      <c r="C194" s="75">
        <f>IF(A194=0,0,'ПРЕГЛЕД ПРОЈЕКТНИХ ЗАЈМОВА'!A$4:A$4)</f>
        <v>0</v>
      </c>
      <c r="D194" s="75">
        <f>IF(A194=0,0,'ПРЕГЛЕД ПРОЈЕКТНИХ ЗАЈМОВА'!D$4:D$4)</f>
        <v>0</v>
      </c>
      <c r="E194" s="4">
        <f>IF(A194=0,0,+'ПРЕГЛЕД ПРОЈЕКТНИХ ЗАЈМОВА'!A$6:A$6)</f>
        <v>0</v>
      </c>
      <c r="F194" s="4">
        <f>IF($A194=0,0,+VLOOKUP($A194,'ПРЕГЛЕД ПРОЈЕКТНИХ ЗАЈМОВА'!$A$11:G$25,3,FALSE))</f>
        <v>0</v>
      </c>
      <c r="G194" s="4">
        <f>IF($A194=0,0,+VLOOKUP($A194,'ПРЕГЛЕД ПРОЈЕКТНИХ ЗАЈМОВА'!$A$11:H$25,4,FALSE))</f>
        <v>0</v>
      </c>
      <c r="H194" s="4">
        <f>IF($A194=0,0,+VLOOKUP($A194,'ПРЕГЛЕД ПРОЈЕКТНИХ ЗАЈМОВА'!$A$11:I$25,5,FALSE))</f>
        <v>0</v>
      </c>
      <c r="I194" s="4">
        <f>IF($A194=0,0,VLOOKUP($A194,'ПРЕГЛЕД ПРОЈЕКТНИХ ЗАЈМОВА'!$A$11:$L$25,6,FALSE))</f>
        <v>0</v>
      </c>
      <c r="J194" s="4">
        <f>IF($A194=0,0,VLOOKUP($A194,'ПРЕГЛЕД ПРОЈЕКТНИХ ЗАЈМОВА'!$A$11:$L$25,7,FALSE))</f>
        <v>0</v>
      </c>
      <c r="L194" s="82">
        <v>2024</v>
      </c>
      <c r="M194" s="74">
        <f>IF(A194=0,0,+VLOOKUP($A194,'ПРЕГЛЕД ПРОЈЕКТНИХ ЗАЈМОВА'!$A$11:$S$25,COLUMN('ПРЕГЛЕД ПРОЈЕКТНИХ ЗАЈМОВА'!Q:Q),FALSE))</f>
        <v>0</v>
      </c>
    </row>
    <row r="195" spans="1:13" x14ac:dyDescent="0.2">
      <c r="A195" s="4">
        <f t="shared" si="19"/>
        <v>0</v>
      </c>
      <c r="B195" s="4">
        <f t="shared" si="15"/>
        <v>0</v>
      </c>
      <c r="C195" s="75">
        <f>IF(A195=0,0,'ПРЕГЛЕД ПРОЈЕКТНИХ ЗАЈМОВА'!A$4:A$4)</f>
        <v>0</v>
      </c>
      <c r="D195" s="75">
        <f>IF(A195=0,0,'ПРЕГЛЕД ПРОЈЕКТНИХ ЗАЈМОВА'!D$4:D$4)</f>
        <v>0</v>
      </c>
      <c r="E195" s="4">
        <f>IF(A195=0,0,+'ПРЕГЛЕД ПРОЈЕКТНИХ ЗАЈМОВА'!A$6:A$6)</f>
        <v>0</v>
      </c>
      <c r="F195" s="4">
        <f>IF($A195=0,0,+VLOOKUP($A195,'ПРЕГЛЕД ПРОЈЕКТНИХ ЗАЈМОВА'!$A$11:G$25,3,FALSE))</f>
        <v>0</v>
      </c>
      <c r="G195" s="4">
        <f>IF($A195=0,0,+VLOOKUP($A195,'ПРЕГЛЕД ПРОЈЕКТНИХ ЗАЈМОВА'!$A$11:H$25,4,FALSE))</f>
        <v>0</v>
      </c>
      <c r="H195" s="4">
        <f>IF($A195=0,0,+VLOOKUP($A195,'ПРЕГЛЕД ПРОЈЕКТНИХ ЗАЈМОВА'!$A$11:I$25,5,FALSE))</f>
        <v>0</v>
      </c>
      <c r="I195" s="4">
        <f>IF($A195=0,0,VLOOKUP($A195,'ПРЕГЛЕД ПРОЈЕКТНИХ ЗАЈМОВА'!$A$11:$L$25,6,FALSE))</f>
        <v>0</v>
      </c>
      <c r="J195" s="4">
        <f>IF($A195=0,0,VLOOKUP($A195,'ПРЕГЛЕД ПРОЈЕКТНИХ ЗАЈМОВА'!$A$11:$L$25,7,FALSE))</f>
        <v>0</v>
      </c>
      <c r="L195" s="82">
        <v>2025</v>
      </c>
      <c r="M195" s="74">
        <f>IF(A195=0,0,+VLOOKUP($A195,'ПРЕГЛЕД ПРОЈЕКТНИХ ЗАЈМОВА'!$A$11:$S$25,COLUMN('ПРЕГЛЕД ПРОЈЕКТНИХ ЗАЈМОВА'!R:R),FALSE))</f>
        <v>0</v>
      </c>
    </row>
    <row r="196" spans="1:13" x14ac:dyDescent="0.2">
      <c r="A196" s="4">
        <f t="shared" si="19"/>
        <v>0</v>
      </c>
      <c r="B196" s="4">
        <f t="shared" si="15"/>
        <v>0</v>
      </c>
      <c r="C196" s="75">
        <f>IF(A196=0,0,'ПРЕГЛЕД ПРОЈЕКТНИХ ЗАЈМОВА'!A$4:A$4)</f>
        <v>0</v>
      </c>
      <c r="D196" s="75">
        <f>IF(A196=0,0,'ПРЕГЛЕД ПРОЈЕКТНИХ ЗАЈМОВА'!D$4:D$4)</f>
        <v>0</v>
      </c>
      <c r="E196" s="4">
        <f>IF(A196=0,0,+'ПРЕГЛЕД ПРОЈЕКТНИХ ЗАЈМОВА'!A$6:A$6)</f>
        <v>0</v>
      </c>
      <c r="F196" s="4">
        <f>IF($A196=0,0,+VLOOKUP($A196,'ПРЕГЛЕД ПРОЈЕКТНИХ ЗАЈМОВА'!$A$11:G$25,3,FALSE))</f>
        <v>0</v>
      </c>
      <c r="G196" s="4">
        <f>IF($A196=0,0,+VLOOKUP($A196,'ПРЕГЛЕД ПРОЈЕКТНИХ ЗАЈМОВА'!$A$11:H$25,4,FALSE))</f>
        <v>0</v>
      </c>
      <c r="H196" s="4">
        <f>IF($A196=0,0,+VLOOKUP($A196,'ПРЕГЛЕД ПРОЈЕКТНИХ ЗАЈМОВА'!$A$11:I$25,5,FALSE))</f>
        <v>0</v>
      </c>
      <c r="I196" s="4">
        <f>IF($A196=0,0,VLOOKUP($A196,'ПРЕГЛЕД ПРОЈЕКТНИХ ЗАЈМОВА'!$A$11:$L$25,6,FALSE))</f>
        <v>0</v>
      </c>
      <c r="J196" s="4">
        <f>IF($A196=0,0,VLOOKUP($A196,'ПРЕГЛЕД ПРОЈЕКТНИХ ЗАЈМОВА'!$A$11:$L$25,7,FALSE))</f>
        <v>0</v>
      </c>
      <c r="L196" s="82">
        <v>2025</v>
      </c>
      <c r="M196" s="74">
        <f>IF(A196=0,0,+VLOOKUP($A196,'ПРЕГЛЕД ПРОЈЕКТНИХ ЗАЈМОВА'!$A$11:$S$25,COLUMN('ПРЕГЛЕД ПРОЈЕКТНИХ ЗАЈМОВА'!S:S),FALSE))</f>
        <v>0</v>
      </c>
    </row>
    <row r="197" spans="1:13" x14ac:dyDescent="0.2">
      <c r="A197" s="4">
        <f t="shared" si="19"/>
        <v>0</v>
      </c>
      <c r="B197" s="4">
        <f t="shared" si="15"/>
        <v>0</v>
      </c>
      <c r="C197" s="75">
        <f>IF(A197=0,0,'ПРЕГЛЕД ПРОЈЕКТНИХ ЗАЈМОВА'!A$4:A$4)</f>
        <v>0</v>
      </c>
      <c r="D197" s="75">
        <f>IF(A197=0,0,'ПРЕГЛЕД ПРОЈЕКТНИХ ЗАЈМОВА'!D$4:D$4)</f>
        <v>0</v>
      </c>
      <c r="E197" s="4">
        <f>IF(A197=0,0,+'ПРЕГЛЕД ПРОЈЕКТНИХ ЗАЈМОВА'!A$6:A$6)</f>
        <v>0</v>
      </c>
      <c r="F197" s="4">
        <f>IF($A197=0,0,+VLOOKUP($A197,'ПРЕГЛЕД ПРОЈЕКТНИХ ЗАЈМОВА'!$A$11:G$25,3,FALSE))</f>
        <v>0</v>
      </c>
      <c r="G197" s="4">
        <f>IF($A197=0,0,+VLOOKUP($A197,'ПРЕГЛЕД ПРОЈЕКТНИХ ЗАЈМОВА'!$A$11:H$25,4,FALSE))</f>
        <v>0</v>
      </c>
      <c r="H197" s="4">
        <f>IF($A197=0,0,+VLOOKUP($A197,'ПРЕГЛЕД ПРОЈЕКТНИХ ЗАЈМОВА'!$A$11:I$25,5,FALSE))</f>
        <v>0</v>
      </c>
      <c r="I197" s="4">
        <f>IF($A197=0,0,VLOOKUP($A197,'ПРЕГЛЕД ПРОЈЕКТНИХ ЗАЈМОВА'!$A$11:$L$25,6,FALSE))</f>
        <v>0</v>
      </c>
      <c r="J197" s="4">
        <f>IF($A197=0,0,VLOOKUP($A197,'ПРЕГЛЕД ПРОЈЕКТНИХ ЗАЈМОВА'!$A$11:$L$25,7,FALSE))</f>
        <v>0</v>
      </c>
      <c r="L197" s="82" t="s">
        <v>812</v>
      </c>
      <c r="M197" s="74">
        <f>IF(A197=0,0,+VLOOKUP($A197,'ПРЕГЛЕД ПРОЈЕКТНИХ ЗАЈМОВА'!$A$11:$U$25,COLUMN('ПРЕГЛЕД ПРОЈЕКТНИХ ЗАЈМОВА'!T:T),FALSE))</f>
        <v>0</v>
      </c>
    </row>
    <row r="198" spans="1:13" x14ac:dyDescent="0.2">
      <c r="A198" s="4">
        <f t="shared" si="19"/>
        <v>0</v>
      </c>
      <c r="B198" s="4">
        <f t="shared" si="15"/>
        <v>0</v>
      </c>
      <c r="C198" s="75">
        <f>IF(A198=0,0,'ПРЕГЛЕД ПРОЈЕКТНИХ ЗАЈМОВА'!A$4:A$4)</f>
        <v>0</v>
      </c>
      <c r="D198" s="75">
        <f>IF(A198=0,0,'ПРЕГЛЕД ПРОЈЕКТНИХ ЗАЈМОВА'!D$4:D$4)</f>
        <v>0</v>
      </c>
      <c r="E198" s="4">
        <f>IF(A198=0,0,+'ПРЕГЛЕД ПРОЈЕКТНИХ ЗАЈМОВА'!A$6:A$6)</f>
        <v>0</v>
      </c>
      <c r="F198" s="4">
        <f>IF($A198=0,0,+VLOOKUP($A198,'ПРЕГЛЕД ПРОЈЕКТНИХ ЗАЈМОВА'!$A$11:G$25,3,FALSE))</f>
        <v>0</v>
      </c>
      <c r="G198" s="4">
        <f>IF($A198=0,0,+VLOOKUP($A198,'ПРЕГЛЕД ПРОЈЕКТНИХ ЗАЈМОВА'!$A$11:H$25,4,FALSE))</f>
        <v>0</v>
      </c>
      <c r="H198" s="4">
        <f>IF($A198=0,0,+VLOOKUP($A198,'ПРЕГЛЕД ПРОЈЕКТНИХ ЗАЈМОВА'!$A$11:I$25,5,FALSE))</f>
        <v>0</v>
      </c>
      <c r="I198" s="4">
        <f>IF($A198=0,0,VLOOKUP($A198,'ПРЕГЛЕД ПРОЈЕКТНИХ ЗАЈМОВА'!$A$11:$L$25,6,FALSE))</f>
        <v>0</v>
      </c>
      <c r="J198" s="4">
        <f>IF($A198=0,0,VLOOKUP($A198,'ПРЕГЛЕД ПРОЈЕКТНИХ ЗАЈМОВА'!$A$11:$L$25,7,FALSE))</f>
        <v>0</v>
      </c>
      <c r="L198" s="82" t="s">
        <v>812</v>
      </c>
      <c r="M198" s="74">
        <f>IF(A198=0,0,+VLOOKUP($A198,'ПРЕГЛЕД ПРОЈЕКТНИХ ЗАЈМОВА'!$A$11:$U$25,COLUMN('ПРЕГЛЕД ПРОЈЕКТНИХ ЗАЈМОВА'!U:U),FALSE))</f>
        <v>0</v>
      </c>
    </row>
    <row r="199" spans="1:13" x14ac:dyDescent="0.2">
      <c r="A199" s="78">
        <f>IF(MAX(A$5:A194)+1&gt;A$1,0,A185+1)</f>
        <v>0</v>
      </c>
      <c r="B199" s="4">
        <f t="shared" si="15"/>
        <v>0</v>
      </c>
      <c r="C199" s="75">
        <f>IF(A199=0,0,'ПРЕГЛЕД ПРОЈЕКТНИХ ЗАЈМОВА'!A$4:A$4)</f>
        <v>0</v>
      </c>
      <c r="D199" s="75">
        <f>IF(A199=0,0,'ПРЕГЛЕД ПРОЈЕКТНИХ ЗАЈМОВА'!D$4:D$4)</f>
        <v>0</v>
      </c>
      <c r="E199" s="4">
        <f>IF(A199=0,0,+'ПРЕГЛЕД ПРОЈЕКТНИХ ЗАЈМОВА'!A$6:A$6)</f>
        <v>0</v>
      </c>
      <c r="F199" s="4">
        <f>IF($A199=0,0,+VLOOKUP($A199,'ПРЕГЛЕД ПРОЈЕКТНИХ ЗАЈМОВА'!$A$11:G$25,3,FALSE))</f>
        <v>0</v>
      </c>
      <c r="G199" s="4">
        <f>IF($A199=0,0,+VLOOKUP($A199,'ПРЕГЛЕД ПРОЈЕКТНИХ ЗАЈМОВА'!$A$11:H$25,4,FALSE))</f>
        <v>0</v>
      </c>
      <c r="H199" s="4">
        <f>IF($A199=0,0,+VLOOKUP($A199,'ПРЕГЛЕД ПРОЈЕКТНИХ ЗАЈМОВА'!$A$11:I$25,5,FALSE))</f>
        <v>0</v>
      </c>
      <c r="I199" s="4">
        <f>IF($A199=0,0,VLOOKUP($A199,'ПРЕГЛЕД ПРОЈЕКТНИХ ЗАЈМОВА'!$A$11:$L$25,6,FALSE))</f>
        <v>0</v>
      </c>
      <c r="J199" s="4">
        <f>IF($A199=0,0,VLOOKUP($A199,'ПРЕГЛЕД ПРОЈЕКТНИХ ЗАЈМОВА'!$A$11:$L$25,7,FALSE))</f>
        <v>0</v>
      </c>
      <c r="L199" s="95" t="s">
        <v>654</v>
      </c>
      <c r="M199" s="74">
        <f>IF(A199=0,0,+VLOOKUP($A199,'ПРЕГЛЕД ПРОЈЕКТНИХ ЗАЈМОВА'!$A$11:$S$25,COLUMN('ПРЕГЛЕД ПРОЈЕКТНИХ ЗАЈМОВА'!H:H),FALSE))</f>
        <v>0</v>
      </c>
    </row>
    <row r="200" spans="1:13" x14ac:dyDescent="0.2">
      <c r="A200" s="4">
        <f>+A199</f>
        <v>0</v>
      </c>
      <c r="B200" s="4">
        <f t="shared" si="15"/>
        <v>0</v>
      </c>
      <c r="C200" s="75">
        <f>IF(A200=0,0,'ПРЕГЛЕД ПРОЈЕКТНИХ ЗАЈМОВА'!A$4:A$4)</f>
        <v>0</v>
      </c>
      <c r="D200" s="75">
        <f>IF(A200=0,0,'ПРЕГЛЕД ПРОЈЕКТНИХ ЗАЈМОВА'!D$4:D$4)</f>
        <v>0</v>
      </c>
      <c r="E200" s="4">
        <f>IF(A200=0,0,+'ПРЕГЛЕД ПРОЈЕКТНИХ ЗАЈМОВА'!A$6:A$6)</f>
        <v>0</v>
      </c>
      <c r="F200" s="4">
        <f>IF($A200=0,0,+VLOOKUP($A200,'ПРЕГЛЕД ПРОЈЕКТНИХ ЗАЈМОВА'!$A$11:G$25,3,FALSE))</f>
        <v>0</v>
      </c>
      <c r="G200" s="4">
        <f>IF($A200=0,0,+VLOOKUP($A200,'ПРЕГЛЕД ПРОЈЕКТНИХ ЗАЈМОВА'!$A$11:H$25,4,FALSE))</f>
        <v>0</v>
      </c>
      <c r="H200" s="4">
        <f>IF($A200=0,0,+VLOOKUP($A200,'ПРЕГЛЕД ПРОЈЕКТНИХ ЗАЈМОВА'!$A$11:I$25,5,FALSE))</f>
        <v>0</v>
      </c>
      <c r="I200" s="4">
        <f>IF($A200=0,0,VLOOKUP($A200,'ПРЕГЛЕД ПРОЈЕКТНИХ ЗАЈМОВА'!$A$11:$L$25,6,FALSE))</f>
        <v>0</v>
      </c>
      <c r="J200" s="4">
        <f>IF($A200=0,0,VLOOKUP($A200,'ПРЕГЛЕД ПРОЈЕКТНИХ ЗАЈМОВА'!$A$11:$L$25,7,FALSE))</f>
        <v>0</v>
      </c>
      <c r="L200" s="121" t="s">
        <v>805</v>
      </c>
      <c r="M200" s="74">
        <f>IF(A200=0,0,+VLOOKUP($A200,'ПРЕГЛЕД ПРОЈЕКТНИХ ЗАЈМОВА'!$A$11:$S$25,COLUMN('ПРЕГЛЕД ПРОЈЕКТНИХ ЗАЈМОВА'!I:I),FALSE))</f>
        <v>0</v>
      </c>
    </row>
    <row r="201" spans="1:13" x14ac:dyDescent="0.2">
      <c r="A201" s="4">
        <f t="shared" ref="A201:A213" si="20">+A200</f>
        <v>0</v>
      </c>
      <c r="B201" s="4">
        <f t="shared" si="15"/>
        <v>0</v>
      </c>
      <c r="C201" s="75">
        <f>IF(A201=0,0,'ПРЕГЛЕД ПРОЈЕКТНИХ ЗАЈМОВА'!A$4:A$4)</f>
        <v>0</v>
      </c>
      <c r="D201" s="75">
        <f>IF(A201=0,0,'ПРЕГЛЕД ПРОЈЕКТНИХ ЗАЈМОВА'!D$4:D$4)</f>
        <v>0</v>
      </c>
      <c r="E201" s="4">
        <f>IF(A201=0,0,+'ПРЕГЛЕД ПРОЈЕКТНИХ ЗАЈМОВА'!A$6:A$6)</f>
        <v>0</v>
      </c>
      <c r="F201" s="4">
        <f>IF($A201=0,0,+VLOOKUP($A201,'ПРЕГЛЕД ПРОЈЕКТНИХ ЗАЈМОВА'!$A$11:G$25,3,FALSE))</f>
        <v>0</v>
      </c>
      <c r="G201" s="4">
        <f>IF($A201=0,0,+VLOOKUP($A201,'ПРЕГЛЕД ПРОЈЕКТНИХ ЗАЈМОВА'!$A$11:H$25,4,FALSE))</f>
        <v>0</v>
      </c>
      <c r="H201" s="4">
        <f>IF($A201=0,0,+VLOOKUP($A201,'ПРЕГЛЕД ПРОЈЕКТНИХ ЗАЈМОВА'!$A$11:I$25,5,FALSE))</f>
        <v>0</v>
      </c>
      <c r="I201" s="4">
        <f>IF($A201=0,0,VLOOKUP($A201,'ПРЕГЛЕД ПРОЈЕКТНИХ ЗАЈМОВА'!$A$11:$L$25,6,FALSE))</f>
        <v>0</v>
      </c>
      <c r="J201" s="4">
        <f>IF($A201=0,0,VLOOKUP($A201,'ПРЕГЛЕД ПРОЈЕКТНИХ ЗАЈМОВА'!$A$11:$L$25,7,FALSE))</f>
        <v>0</v>
      </c>
      <c r="L201" s="82" t="s">
        <v>761</v>
      </c>
      <c r="M201" s="74">
        <f>IF(A201=0,0,+VLOOKUP($A201,'ПРЕГЛЕД ПРОЈЕКТНИХ ЗАЈМОВА'!$A$11:$S$25,_xlfn.SINGLE(COLUMN('ПРЕГЛЕД ПРОЈЕКТНИХ ЗАЈМОВА'!#REF!)),FALSE))</f>
        <v>0</v>
      </c>
    </row>
    <row r="202" spans="1:13" x14ac:dyDescent="0.2">
      <c r="A202" s="4">
        <f>+A199</f>
        <v>0</v>
      </c>
      <c r="B202" s="4">
        <f t="shared" si="15"/>
        <v>0</v>
      </c>
      <c r="C202" s="75">
        <f>IF(A202=0,0,'ПРЕГЛЕД ПРОЈЕКТНИХ ЗАЈМОВА'!A$4:A$4)</f>
        <v>0</v>
      </c>
      <c r="D202" s="75">
        <f>IF(A202=0,0,'ПРЕГЛЕД ПРОЈЕКТНИХ ЗАЈМОВА'!D$4:D$4)</f>
        <v>0</v>
      </c>
      <c r="E202" s="4">
        <f>IF(A202=0,0,+'ПРЕГЛЕД ПРОЈЕКТНИХ ЗАЈМОВА'!A$6:A$6)</f>
        <v>0</v>
      </c>
      <c r="F202" s="4">
        <f>IF($A202=0,0,+VLOOKUP($A202,'ПРЕГЛЕД ПРОЈЕКТНИХ ЗАЈМОВА'!$A$11:G$25,3,FALSE))</f>
        <v>0</v>
      </c>
      <c r="G202" s="4">
        <f>IF($A202=0,0,+VLOOKUP($A202,'ПРЕГЛЕД ПРОЈЕКТНИХ ЗАЈМОВА'!$A$11:H$25,4,FALSE))</f>
        <v>0</v>
      </c>
      <c r="H202" s="4">
        <f>IF($A202=0,0,+VLOOKUP($A202,'ПРЕГЛЕД ПРОЈЕКТНИХ ЗАЈМОВА'!$A$11:I$25,5,FALSE))</f>
        <v>0</v>
      </c>
      <c r="I202" s="4">
        <f>IF($A202=0,0,VLOOKUP($A202,'ПРЕГЛЕД ПРОЈЕКТНИХ ЗАЈМОВА'!$A$11:$L$25,6,FALSE))</f>
        <v>0</v>
      </c>
      <c r="J202" s="4">
        <f>IF($A202=0,0,VLOOKUP($A202,'ПРЕГЛЕД ПРОЈЕКТНИХ ЗАЈМОВА'!$A$11:$L$25,7,FALSE))</f>
        <v>0</v>
      </c>
      <c r="L202" s="82" t="s">
        <v>814</v>
      </c>
      <c r="M202" s="74">
        <f>IF(A202=0,0,+VLOOKUP($A202,'ПРЕГЛЕД ПРОЈЕКТНИХ ЗАЈМОВА'!$A$11:$S$25,COLUMN('ПРЕГЛЕД ПРОЈЕКТНИХ ЗАЈМОВА'!J:J),FALSE))</f>
        <v>0</v>
      </c>
    </row>
    <row r="203" spans="1:13" x14ac:dyDescent="0.2">
      <c r="A203" s="4">
        <f t="shared" si="20"/>
        <v>0</v>
      </c>
      <c r="B203" s="4">
        <f t="shared" si="15"/>
        <v>0</v>
      </c>
      <c r="C203" s="75">
        <f>IF(A203=0,0,'ПРЕГЛЕД ПРОЈЕКТНИХ ЗАЈМОВА'!A$4:A$4)</f>
        <v>0</v>
      </c>
      <c r="D203" s="75">
        <f>IF(A203=0,0,'ПРЕГЛЕД ПРОЈЕКТНИХ ЗАЈМОВА'!D$4:D$4)</f>
        <v>0</v>
      </c>
      <c r="E203" s="4">
        <f>IF(A203=0,0,+'ПРЕГЛЕД ПРОЈЕКТНИХ ЗАЈМОВА'!A$6:A$6)</f>
        <v>0</v>
      </c>
      <c r="F203" s="4">
        <f>IF($A203=0,0,+VLOOKUP($A203,'ПРЕГЛЕД ПРОЈЕКТНИХ ЗАЈМОВА'!$A$11:G$25,3,FALSE))</f>
        <v>0</v>
      </c>
      <c r="G203" s="4">
        <f>IF($A203=0,0,+VLOOKUP($A203,'ПРЕГЛЕД ПРОЈЕКТНИХ ЗАЈМОВА'!$A$11:H$25,4,FALSE))</f>
        <v>0</v>
      </c>
      <c r="H203" s="4">
        <f>IF($A203=0,0,+VLOOKUP($A203,'ПРЕГЛЕД ПРОЈЕКТНИХ ЗАЈМОВА'!$A$11:I$25,5,FALSE))</f>
        <v>0</v>
      </c>
      <c r="I203" s="4">
        <f>IF($A203=0,0,VLOOKUP($A203,'ПРЕГЛЕД ПРОЈЕКТНИХ ЗАЈМОВА'!$A$11:$L$25,6,FALSE))</f>
        <v>0</v>
      </c>
      <c r="J203" s="4">
        <f>IF($A203=0,0,VLOOKUP($A203,'ПРЕГЛЕД ПРОЈЕКТНИХ ЗАЈМОВА'!$A$11:$L$25,7,FALSE))</f>
        <v>0</v>
      </c>
      <c r="L203" s="82" t="s">
        <v>814</v>
      </c>
      <c r="M203" s="74">
        <f>IF(A203=0,0,+VLOOKUP($A203,'ПРЕГЛЕД ПРОЈЕКТНИХ ЗАЈМОВА'!$A$11:$S$25,COLUMN('ПРЕГЛЕД ПРОЈЕКТНИХ ЗАЈМОВА'!K:K),FALSE))</f>
        <v>0</v>
      </c>
    </row>
    <row r="204" spans="1:13" x14ac:dyDescent="0.2">
      <c r="A204" s="4">
        <f>+A201</f>
        <v>0</v>
      </c>
      <c r="B204" s="4">
        <f t="shared" ref="B204:B218" si="21">+IF(A204&gt;0,+B203+1,0)</f>
        <v>0</v>
      </c>
      <c r="C204" s="75">
        <f>IF(A204=0,0,'ПРЕГЛЕД ПРОЈЕКТНИХ ЗАЈМОВА'!A$4:A$4)</f>
        <v>0</v>
      </c>
      <c r="D204" s="75">
        <f>IF(A204=0,0,'ПРЕГЛЕД ПРОЈЕКТНИХ ЗАЈМОВА'!D$4:D$4)</f>
        <v>0</v>
      </c>
      <c r="E204" s="4">
        <f>IF(A204=0,0,+'ПРЕГЛЕД ПРОЈЕКТНИХ ЗАЈМОВА'!A$6:A$6)</f>
        <v>0</v>
      </c>
      <c r="F204" s="4">
        <f>IF($A204=0,0,+VLOOKUP($A204,'ПРЕГЛЕД ПРОЈЕКТНИХ ЗАЈМОВА'!$A$11:G$25,3,FALSE))</f>
        <v>0</v>
      </c>
      <c r="G204" s="4">
        <f>IF($A204=0,0,+VLOOKUP($A204,'ПРЕГЛЕД ПРОЈЕКТНИХ ЗАЈМОВА'!$A$11:H$25,4,FALSE))</f>
        <v>0</v>
      </c>
      <c r="H204" s="4">
        <f>IF($A204=0,0,+VLOOKUP($A204,'ПРЕГЛЕД ПРОЈЕКТНИХ ЗАЈМОВА'!$A$11:I$25,5,FALSE))</f>
        <v>0</v>
      </c>
      <c r="I204" s="4">
        <f>IF($A204=0,0,VLOOKUP($A204,'ПРЕГЛЕД ПРОЈЕКТНИХ ЗАЈМОВА'!$A$11:$L$25,6,FALSE))</f>
        <v>0</v>
      </c>
      <c r="J204" s="4">
        <f>IF($A204=0,0,VLOOKUP($A204,'ПРЕГЛЕД ПРОЈЕКТНИХ ЗАЈМОВА'!$A$11:$L$25,7,FALSE))</f>
        <v>0</v>
      </c>
      <c r="L204" s="82" t="s">
        <v>815</v>
      </c>
      <c r="M204" s="74">
        <f>IF(A204=0,0,+VLOOKUP($A204,'ПРЕГЛЕД ПРОЈЕКТНИХ ЗАЈМОВА'!$A$11:$S$25,COLUMN('ПРЕГЛЕД ПРОЈЕКТНИХ ЗАЈМОВА'!L:L),FALSE))</f>
        <v>0</v>
      </c>
    </row>
    <row r="205" spans="1:13" x14ac:dyDescent="0.2">
      <c r="A205" s="4">
        <f t="shared" si="20"/>
        <v>0</v>
      </c>
      <c r="B205" s="4">
        <f t="shared" si="21"/>
        <v>0</v>
      </c>
      <c r="C205" s="75">
        <f>IF(A205=0,0,'ПРЕГЛЕД ПРОЈЕКТНИХ ЗАЈМОВА'!A$4:A$4)</f>
        <v>0</v>
      </c>
      <c r="D205" s="75">
        <f>IF(A205=0,0,'ПРЕГЛЕД ПРОЈЕКТНИХ ЗАЈМОВА'!D$4:D$4)</f>
        <v>0</v>
      </c>
      <c r="E205" s="4">
        <f>IF(A205=0,0,+'ПРЕГЛЕД ПРОЈЕКТНИХ ЗАЈМОВА'!A$6:A$6)</f>
        <v>0</v>
      </c>
      <c r="F205" s="4">
        <f>IF($A205=0,0,+VLOOKUP($A205,'ПРЕГЛЕД ПРОЈЕКТНИХ ЗАЈМОВА'!$A$11:G$25,3,FALSE))</f>
        <v>0</v>
      </c>
      <c r="G205" s="4">
        <f>IF($A205=0,0,+VLOOKUP($A205,'ПРЕГЛЕД ПРОЈЕКТНИХ ЗАЈМОВА'!$A$11:H$25,4,FALSE))</f>
        <v>0</v>
      </c>
      <c r="H205" s="4">
        <f>IF($A205=0,0,+VLOOKUP($A205,'ПРЕГЛЕД ПРОЈЕКТНИХ ЗАЈМОВА'!$A$11:I$25,5,FALSE))</f>
        <v>0</v>
      </c>
      <c r="I205" s="4">
        <f>IF($A205=0,0,VLOOKUP($A205,'ПРЕГЛЕД ПРОЈЕКТНИХ ЗАЈМОВА'!$A$11:$L$25,6,FALSE))</f>
        <v>0</v>
      </c>
      <c r="J205" s="4">
        <f>IF($A205=0,0,VLOOKUP($A205,'ПРЕГЛЕД ПРОЈЕКТНИХ ЗАЈМОВА'!$A$11:$L$25,7,FALSE))</f>
        <v>0</v>
      </c>
      <c r="L205" s="82" t="s">
        <v>815</v>
      </c>
      <c r="M205" s="74">
        <f>IF(A205=0,0,+VLOOKUP($A205,'ПРЕГЛЕД ПРОЈЕКТНИХ ЗАЈМОВА'!$A$11:$S$25,COLUMN('ПРЕГЛЕД ПРОЈЕКТНИХ ЗАЈМОВА'!M:M),FALSE))</f>
        <v>0</v>
      </c>
    </row>
    <row r="206" spans="1:13" x14ac:dyDescent="0.2">
      <c r="A206" s="4">
        <f t="shared" si="20"/>
        <v>0</v>
      </c>
      <c r="B206" s="4">
        <f t="shared" si="21"/>
        <v>0</v>
      </c>
      <c r="C206" s="75">
        <f>IF(A206=0,0,'ПРЕГЛЕД ПРОЈЕКТНИХ ЗАЈМОВА'!A$4:A$4)</f>
        <v>0</v>
      </c>
      <c r="D206" s="75">
        <f>IF(A206=0,0,'ПРЕГЛЕД ПРОЈЕКТНИХ ЗАЈМОВА'!D$4:D$4)</f>
        <v>0</v>
      </c>
      <c r="E206" s="4">
        <f>IF(A206=0,0,+'ПРЕГЛЕД ПРОЈЕКТНИХ ЗАЈМОВА'!A$6:A$6)</f>
        <v>0</v>
      </c>
      <c r="F206" s="4">
        <f>IF($A206=0,0,+VLOOKUP($A206,'ПРЕГЛЕД ПРОЈЕКТНИХ ЗАЈМОВА'!$A$11:G$25,3,FALSE))</f>
        <v>0</v>
      </c>
      <c r="G206" s="4">
        <f>IF($A206=0,0,+VLOOKUP($A206,'ПРЕГЛЕД ПРОЈЕКТНИХ ЗАЈМОВА'!$A$11:H$25,4,FALSE))</f>
        <v>0</v>
      </c>
      <c r="H206" s="4">
        <f>IF($A206=0,0,+VLOOKUP($A206,'ПРЕГЛЕД ПРОЈЕКТНИХ ЗАЈМОВА'!$A$11:I$25,5,FALSE))</f>
        <v>0</v>
      </c>
      <c r="I206" s="4">
        <f>IF($A206=0,0,VLOOKUP($A206,'ПРЕГЛЕД ПРОЈЕКТНИХ ЗАЈМОВА'!$A$11:$L$25,6,FALSE))</f>
        <v>0</v>
      </c>
      <c r="J206" s="4">
        <f>IF($A206=0,0,VLOOKUP($A206,'ПРЕГЛЕД ПРОЈЕКТНИХ ЗАЈМОВА'!$A$11:$L$25,7,FALSE))</f>
        <v>0</v>
      </c>
      <c r="L206" s="82">
        <v>2023</v>
      </c>
      <c r="M206" s="74">
        <f>IF(A206=0,0,+VLOOKUP($A206,'ПРЕГЛЕД ПРОЈЕКТНИХ ЗАЈМОВА'!$A$11:$S$25,COLUMN('ПРЕГЛЕД ПРОЈЕКТНИХ ЗАЈМОВА'!N:N),FALSE))</f>
        <v>0</v>
      </c>
    </row>
    <row r="207" spans="1:13" x14ac:dyDescent="0.2">
      <c r="A207" s="4">
        <f t="shared" si="20"/>
        <v>0</v>
      </c>
      <c r="B207" s="4">
        <f t="shared" si="21"/>
        <v>0</v>
      </c>
      <c r="C207" s="75">
        <f>IF(A207=0,0,'ПРЕГЛЕД ПРОЈЕКТНИХ ЗАЈМОВА'!A$4:A$4)</f>
        <v>0</v>
      </c>
      <c r="D207" s="75">
        <f>IF(A207=0,0,'ПРЕГЛЕД ПРОЈЕКТНИХ ЗАЈМОВА'!D$4:D$4)</f>
        <v>0</v>
      </c>
      <c r="E207" s="4">
        <f>IF(A207=0,0,+'ПРЕГЛЕД ПРОЈЕКТНИХ ЗАЈМОВА'!A$6:A$6)</f>
        <v>0</v>
      </c>
      <c r="F207" s="4">
        <f>IF($A207=0,0,+VLOOKUP($A207,'ПРЕГЛЕД ПРОЈЕКТНИХ ЗАЈМОВА'!$A$11:G$25,3,FALSE))</f>
        <v>0</v>
      </c>
      <c r="G207" s="4">
        <f>IF($A207=0,0,+VLOOKUP($A207,'ПРЕГЛЕД ПРОЈЕКТНИХ ЗАЈМОВА'!$A$11:H$25,4,FALSE))</f>
        <v>0</v>
      </c>
      <c r="H207" s="4">
        <f>IF($A207=0,0,+VLOOKUP($A207,'ПРЕГЛЕД ПРОЈЕКТНИХ ЗАЈМОВА'!$A$11:I$25,5,FALSE))</f>
        <v>0</v>
      </c>
      <c r="I207" s="4">
        <f>IF($A207=0,0,VLOOKUP($A207,'ПРЕГЛЕД ПРОЈЕКТНИХ ЗАЈМОВА'!$A$11:$L$25,6,FALSE))</f>
        <v>0</v>
      </c>
      <c r="J207" s="4">
        <f>IF($A207=0,0,VLOOKUP($A207,'ПРЕГЛЕД ПРОЈЕКТНИХ ЗАЈМОВА'!$A$11:$L$25,7,FALSE))</f>
        <v>0</v>
      </c>
      <c r="L207" s="82">
        <v>2023</v>
      </c>
      <c r="M207" s="74">
        <f>IF(A207=0,0,+VLOOKUP($A207,'ПРЕГЛЕД ПРОЈЕКТНИХ ЗАЈМОВА'!$A$11:$S$25,COLUMN('ПРЕГЛЕД ПРОЈЕКТНИХ ЗАЈМОВА'!O:O),FALSE))</f>
        <v>0</v>
      </c>
    </row>
    <row r="208" spans="1:13" x14ac:dyDescent="0.2">
      <c r="A208" s="4">
        <f t="shared" si="20"/>
        <v>0</v>
      </c>
      <c r="B208" s="4">
        <f t="shared" si="21"/>
        <v>0</v>
      </c>
      <c r="C208" s="75">
        <f>IF(A208=0,0,'ПРЕГЛЕД ПРОЈЕКТНИХ ЗАЈМОВА'!A$4:A$4)</f>
        <v>0</v>
      </c>
      <c r="D208" s="75">
        <f>IF(A208=0,0,'ПРЕГЛЕД ПРОЈЕКТНИХ ЗАЈМОВА'!D$4:D$4)</f>
        <v>0</v>
      </c>
      <c r="E208" s="4">
        <f>IF(A208=0,0,+'ПРЕГЛЕД ПРОЈЕКТНИХ ЗАЈМОВА'!A$6:A$6)</f>
        <v>0</v>
      </c>
      <c r="F208" s="4">
        <f>IF($A208=0,0,+VLOOKUP($A208,'ПРЕГЛЕД ПРОЈЕКТНИХ ЗАЈМОВА'!$A$11:G$25,3,FALSE))</f>
        <v>0</v>
      </c>
      <c r="G208" s="4">
        <f>IF($A208=0,0,+VLOOKUP($A208,'ПРЕГЛЕД ПРОЈЕКТНИХ ЗАЈМОВА'!$A$11:H$25,4,FALSE))</f>
        <v>0</v>
      </c>
      <c r="H208" s="4">
        <f>IF($A208=0,0,+VLOOKUP($A208,'ПРЕГЛЕД ПРОЈЕКТНИХ ЗАЈМОВА'!$A$11:I$25,5,FALSE))</f>
        <v>0</v>
      </c>
      <c r="I208" s="4">
        <f>IF($A208=0,0,VLOOKUP($A208,'ПРЕГЛЕД ПРОЈЕКТНИХ ЗАЈМОВА'!$A$11:$L$25,6,FALSE))</f>
        <v>0</v>
      </c>
      <c r="J208" s="4">
        <f>IF($A208=0,0,VLOOKUP($A208,'ПРЕГЛЕД ПРОЈЕКТНИХ ЗАЈМОВА'!$A$11:$L$25,7,FALSE))</f>
        <v>0</v>
      </c>
      <c r="L208" s="82">
        <v>2024</v>
      </c>
      <c r="M208" s="74">
        <f>IF(A208=0,0,+VLOOKUP($A208,'ПРЕГЛЕД ПРОЈЕКТНИХ ЗАЈМОВА'!$A$11:$S$25,COLUMN('ПРЕГЛЕД ПРОЈЕКТНИХ ЗАЈМОВА'!P:P),FALSE))</f>
        <v>0</v>
      </c>
    </row>
    <row r="209" spans="1:13" x14ac:dyDescent="0.2">
      <c r="A209" s="4">
        <f t="shared" si="20"/>
        <v>0</v>
      </c>
      <c r="B209" s="4">
        <f t="shared" si="21"/>
        <v>0</v>
      </c>
      <c r="C209" s="75">
        <f>IF(A209=0,0,'ПРЕГЛЕД ПРОЈЕКТНИХ ЗАЈМОВА'!A$4:A$4)</f>
        <v>0</v>
      </c>
      <c r="D209" s="75">
        <f>IF(A209=0,0,'ПРЕГЛЕД ПРОЈЕКТНИХ ЗАЈМОВА'!D$4:D$4)</f>
        <v>0</v>
      </c>
      <c r="E209" s="4">
        <f>IF(A209=0,0,+'ПРЕГЛЕД ПРОЈЕКТНИХ ЗАЈМОВА'!A$6:A$6)</f>
        <v>0</v>
      </c>
      <c r="F209" s="4">
        <f>IF($A209=0,0,+VLOOKUP($A209,'ПРЕГЛЕД ПРОЈЕКТНИХ ЗАЈМОВА'!$A$11:G$25,3,FALSE))</f>
        <v>0</v>
      </c>
      <c r="G209" s="4">
        <f>IF($A209=0,0,+VLOOKUP($A209,'ПРЕГЛЕД ПРОЈЕКТНИХ ЗАЈМОВА'!$A$11:H$25,4,FALSE))</f>
        <v>0</v>
      </c>
      <c r="H209" s="4">
        <f>IF($A209=0,0,+VLOOKUP($A209,'ПРЕГЛЕД ПРОЈЕКТНИХ ЗАЈМОВА'!$A$11:I$25,5,FALSE))</f>
        <v>0</v>
      </c>
      <c r="I209" s="4">
        <f>IF($A209=0,0,VLOOKUP($A209,'ПРЕГЛЕД ПРОЈЕКТНИХ ЗАЈМОВА'!$A$11:$L$25,6,FALSE))</f>
        <v>0</v>
      </c>
      <c r="J209" s="4">
        <f>IF($A209=0,0,VLOOKUP($A209,'ПРЕГЛЕД ПРОЈЕКТНИХ ЗАЈМОВА'!$A$11:$L$25,7,FALSE))</f>
        <v>0</v>
      </c>
      <c r="L209" s="82">
        <v>2024</v>
      </c>
      <c r="M209" s="74">
        <f>IF(A209=0,0,+VLOOKUP($A209,'ПРЕГЛЕД ПРОЈЕКТНИХ ЗАЈМОВА'!$A$11:$S$25,COLUMN('ПРЕГЛЕД ПРОЈЕКТНИХ ЗАЈМОВА'!Q:Q),FALSE))</f>
        <v>0</v>
      </c>
    </row>
    <row r="210" spans="1:13" x14ac:dyDescent="0.2">
      <c r="A210" s="4">
        <f t="shared" si="20"/>
        <v>0</v>
      </c>
      <c r="B210" s="4">
        <f t="shared" si="21"/>
        <v>0</v>
      </c>
      <c r="C210" s="75">
        <f>IF(A210=0,0,'ПРЕГЛЕД ПРОЈЕКТНИХ ЗАЈМОВА'!A$4:A$4)</f>
        <v>0</v>
      </c>
      <c r="D210" s="75">
        <f>IF(A210=0,0,'ПРЕГЛЕД ПРОЈЕКТНИХ ЗАЈМОВА'!D$4:D$4)</f>
        <v>0</v>
      </c>
      <c r="E210" s="4">
        <f>IF(A210=0,0,+'ПРЕГЛЕД ПРОЈЕКТНИХ ЗАЈМОВА'!A$6:A$6)</f>
        <v>0</v>
      </c>
      <c r="F210" s="4">
        <f>IF($A210=0,0,+VLOOKUP($A210,'ПРЕГЛЕД ПРОЈЕКТНИХ ЗАЈМОВА'!$A$11:G$25,3,FALSE))</f>
        <v>0</v>
      </c>
      <c r="G210" s="4">
        <f>IF($A210=0,0,+VLOOKUP($A210,'ПРЕГЛЕД ПРОЈЕКТНИХ ЗАЈМОВА'!$A$11:H$25,4,FALSE))</f>
        <v>0</v>
      </c>
      <c r="H210" s="4">
        <f>IF($A210=0,0,+VLOOKUP($A210,'ПРЕГЛЕД ПРОЈЕКТНИХ ЗАЈМОВА'!$A$11:I$25,5,FALSE))</f>
        <v>0</v>
      </c>
      <c r="I210" s="4">
        <f>IF($A210=0,0,VLOOKUP($A210,'ПРЕГЛЕД ПРОЈЕКТНИХ ЗАЈМОВА'!$A$11:$L$25,6,FALSE))</f>
        <v>0</v>
      </c>
      <c r="J210" s="4">
        <f>IF($A210=0,0,VLOOKUP($A210,'ПРЕГЛЕД ПРОЈЕКТНИХ ЗАЈМОВА'!$A$11:$L$25,7,FALSE))</f>
        <v>0</v>
      </c>
      <c r="L210" s="82">
        <v>2025</v>
      </c>
      <c r="M210" s="74">
        <f>IF(A210=0,0,+VLOOKUP($A210,'ПРЕГЛЕД ПРОЈЕКТНИХ ЗАЈМОВА'!$A$11:$S$25,COLUMN('ПРЕГЛЕД ПРОЈЕКТНИХ ЗАЈМОВА'!R:R),FALSE))</f>
        <v>0</v>
      </c>
    </row>
    <row r="211" spans="1:13" x14ac:dyDescent="0.2">
      <c r="A211" s="4">
        <f t="shared" si="20"/>
        <v>0</v>
      </c>
      <c r="B211" s="4">
        <f t="shared" si="21"/>
        <v>0</v>
      </c>
      <c r="C211" s="75">
        <f>IF(A211=0,0,'ПРЕГЛЕД ПРОЈЕКТНИХ ЗАЈМОВА'!A$4:A$4)</f>
        <v>0</v>
      </c>
      <c r="D211" s="75">
        <f>IF(A211=0,0,'ПРЕГЛЕД ПРОЈЕКТНИХ ЗАЈМОВА'!D$4:D$4)</f>
        <v>0</v>
      </c>
      <c r="E211" s="4">
        <f>IF(A211=0,0,+'ПРЕГЛЕД ПРОЈЕКТНИХ ЗАЈМОВА'!A$6:A$6)</f>
        <v>0</v>
      </c>
      <c r="F211" s="4">
        <f>IF($A211=0,0,+VLOOKUP($A211,'ПРЕГЛЕД ПРОЈЕКТНИХ ЗАЈМОВА'!$A$11:G$25,3,FALSE))</f>
        <v>0</v>
      </c>
      <c r="G211" s="4">
        <f>IF($A211=0,0,+VLOOKUP($A211,'ПРЕГЛЕД ПРОЈЕКТНИХ ЗАЈМОВА'!$A$11:H$25,4,FALSE))</f>
        <v>0</v>
      </c>
      <c r="H211" s="4">
        <f>IF($A211=0,0,+VLOOKUP($A211,'ПРЕГЛЕД ПРОЈЕКТНИХ ЗАЈМОВА'!$A$11:I$25,5,FALSE))</f>
        <v>0</v>
      </c>
      <c r="I211" s="4">
        <f>IF($A211=0,0,VLOOKUP($A211,'ПРЕГЛЕД ПРОЈЕКТНИХ ЗАЈМОВА'!$A$11:$L$25,6,FALSE))</f>
        <v>0</v>
      </c>
      <c r="J211" s="4">
        <f>IF($A211=0,0,VLOOKUP($A211,'ПРЕГЛЕД ПРОЈЕКТНИХ ЗАЈМОВА'!$A$11:$L$25,7,FALSE))</f>
        <v>0</v>
      </c>
      <c r="L211" s="82">
        <v>2025</v>
      </c>
      <c r="M211" s="74">
        <f>IF(A211=0,0,+VLOOKUP($A211,'ПРЕГЛЕД ПРОЈЕКТНИХ ЗАЈМОВА'!$A$11:$S$25,COLUMN('ПРЕГЛЕД ПРОЈЕКТНИХ ЗАЈМОВА'!S:S),FALSE))</f>
        <v>0</v>
      </c>
    </row>
    <row r="212" spans="1:13" x14ac:dyDescent="0.2">
      <c r="A212" s="4">
        <f t="shared" si="20"/>
        <v>0</v>
      </c>
      <c r="B212" s="4">
        <f t="shared" si="21"/>
        <v>0</v>
      </c>
      <c r="C212" s="75">
        <f>IF(A212=0,0,'ПРЕГЛЕД ПРОЈЕКТНИХ ЗАЈМОВА'!A$4:A$4)</f>
        <v>0</v>
      </c>
      <c r="D212" s="75">
        <f>IF(A212=0,0,'ПРЕГЛЕД ПРОЈЕКТНИХ ЗАЈМОВА'!D$4:D$4)</f>
        <v>0</v>
      </c>
      <c r="E212" s="4">
        <f>IF(A212=0,0,+'ПРЕГЛЕД ПРОЈЕКТНИХ ЗАЈМОВА'!A$6:A$6)</f>
        <v>0</v>
      </c>
      <c r="F212" s="4">
        <f>IF($A212=0,0,+VLOOKUP($A212,'ПРЕГЛЕД ПРОЈЕКТНИХ ЗАЈМОВА'!$A$11:G$25,3,FALSE))</f>
        <v>0</v>
      </c>
      <c r="G212" s="4">
        <f>IF($A212=0,0,+VLOOKUP($A212,'ПРЕГЛЕД ПРОЈЕКТНИХ ЗАЈМОВА'!$A$11:H$25,4,FALSE))</f>
        <v>0</v>
      </c>
      <c r="H212" s="4">
        <f>IF($A212=0,0,+VLOOKUP($A212,'ПРЕГЛЕД ПРОЈЕКТНИХ ЗАЈМОВА'!$A$11:I$25,5,FALSE))</f>
        <v>0</v>
      </c>
      <c r="I212" s="4">
        <f>IF($A212=0,0,VLOOKUP($A212,'ПРЕГЛЕД ПРОЈЕКТНИХ ЗАЈМОВА'!$A$11:$L$25,6,FALSE))</f>
        <v>0</v>
      </c>
      <c r="J212" s="4">
        <f>IF($A212=0,0,VLOOKUP($A212,'ПРЕГЛЕД ПРОЈЕКТНИХ ЗАЈМОВА'!$A$11:$L$25,7,FALSE))</f>
        <v>0</v>
      </c>
      <c r="L212" s="82" t="s">
        <v>812</v>
      </c>
      <c r="M212" s="74">
        <f>IF(A212=0,0,+VLOOKUP($A212,'ПРЕГЛЕД ПРОЈЕКТНИХ ЗАЈМОВА'!$A$11:$U$25,COLUMN('ПРЕГЛЕД ПРОЈЕКТНИХ ЗАЈМОВА'!T:T),FALSE))</f>
        <v>0</v>
      </c>
    </row>
    <row r="213" spans="1:13" x14ac:dyDescent="0.2">
      <c r="A213" s="4">
        <f t="shared" si="20"/>
        <v>0</v>
      </c>
      <c r="B213" s="4">
        <f t="shared" si="21"/>
        <v>0</v>
      </c>
      <c r="C213" s="75">
        <f>IF(A213=0,0,'ПРЕГЛЕД ПРОЈЕКТНИХ ЗАЈМОВА'!A$4:A$4)</f>
        <v>0</v>
      </c>
      <c r="D213" s="75">
        <f>IF(A213=0,0,'ПРЕГЛЕД ПРОЈЕКТНИХ ЗАЈМОВА'!D$4:D$4)</f>
        <v>0</v>
      </c>
      <c r="E213" s="4">
        <f>IF(A213=0,0,+'ПРЕГЛЕД ПРОЈЕКТНИХ ЗАЈМОВА'!A$6:A$6)</f>
        <v>0</v>
      </c>
      <c r="F213" s="4">
        <f>IF($A213=0,0,+VLOOKUP($A213,'ПРЕГЛЕД ПРОЈЕКТНИХ ЗАЈМОВА'!$A$11:G$25,3,FALSE))</f>
        <v>0</v>
      </c>
      <c r="G213" s="4">
        <f>IF($A213=0,0,+VLOOKUP($A213,'ПРЕГЛЕД ПРОЈЕКТНИХ ЗАЈМОВА'!$A$11:H$25,4,FALSE))</f>
        <v>0</v>
      </c>
      <c r="H213" s="4">
        <f>IF($A213=0,0,+VLOOKUP($A213,'ПРЕГЛЕД ПРОЈЕКТНИХ ЗАЈМОВА'!$A$11:I$25,5,FALSE))</f>
        <v>0</v>
      </c>
      <c r="I213" s="4">
        <f>IF($A213=0,0,VLOOKUP($A213,'ПРЕГЛЕД ПРОЈЕКТНИХ ЗАЈМОВА'!$A$11:$L$25,6,FALSE))</f>
        <v>0</v>
      </c>
      <c r="J213" s="4">
        <f>IF($A213=0,0,VLOOKUP($A213,'ПРЕГЛЕД ПРОЈЕКТНИХ ЗАЈМОВА'!$A$11:$L$25,7,FALSE))</f>
        <v>0</v>
      </c>
      <c r="L213" s="82" t="s">
        <v>812</v>
      </c>
      <c r="M213" s="74">
        <f>IF(A213=0,0,+VLOOKUP($A213,'ПРЕГЛЕД ПРОЈЕКТНИХ ЗАЈМОВА'!$A$11:$U$25,COLUMN('ПРЕГЛЕД ПРОЈЕКТНИХ ЗАЈМОВА'!U:U),FALSE))</f>
        <v>0</v>
      </c>
    </row>
    <row r="214" spans="1:13" x14ac:dyDescent="0.2">
      <c r="A214" s="78">
        <f>IF(MAX(A$5:A209)+1&gt;A$1,0,A200+1)</f>
        <v>0</v>
      </c>
      <c r="B214" s="4">
        <f t="shared" si="21"/>
        <v>0</v>
      </c>
      <c r="C214" s="75">
        <f>IF(A214=0,0,'ПРЕГЛЕД ПРОЈЕКТНИХ ЗАЈМОВА'!A$4:A$4)</f>
        <v>0</v>
      </c>
      <c r="D214" s="75">
        <f>IF(A214=0,0,'ПРЕГЛЕД ПРОЈЕКТНИХ ЗАЈМОВА'!D$4:D$4)</f>
        <v>0</v>
      </c>
      <c r="E214" s="4">
        <f>IF(A214=0,0,+'ПРЕГЛЕД ПРОЈЕКТНИХ ЗАЈМОВА'!A$6:A$6)</f>
        <v>0</v>
      </c>
      <c r="F214" s="4">
        <f>IF($A214=0,0,+VLOOKUP($A214,'ПРЕГЛЕД ПРОЈЕКТНИХ ЗАЈМОВА'!$A$11:G$25,3,FALSE))</f>
        <v>0</v>
      </c>
      <c r="G214" s="4">
        <f>IF($A214=0,0,+VLOOKUP($A214,'ПРЕГЛЕД ПРОЈЕКТНИХ ЗАЈМОВА'!$A$11:H$25,4,FALSE))</f>
        <v>0</v>
      </c>
      <c r="H214" s="4">
        <f>IF($A214=0,0,+VLOOKUP($A214,'ПРЕГЛЕД ПРОЈЕКТНИХ ЗАЈМОВА'!$A$11:I$25,5,FALSE))</f>
        <v>0</v>
      </c>
      <c r="I214" s="4">
        <f>IF($A214=0,0,VLOOKUP($A214,'ПРЕГЛЕД ПРОЈЕКТНИХ ЗАЈМОВА'!$A$11:$L$25,6,FALSE))</f>
        <v>0</v>
      </c>
      <c r="J214" s="4">
        <f>IF($A214=0,0,VLOOKUP($A214,'ПРЕГЛЕД ПРОЈЕКТНИХ ЗАЈМОВА'!$A$11:$L$25,7,FALSE))</f>
        <v>0</v>
      </c>
      <c r="L214" s="95" t="s">
        <v>654</v>
      </c>
      <c r="M214" s="74">
        <f>IF(A214=0,0,+VLOOKUP($A214,'ПРЕГЛЕД ПРОЈЕКТНИХ ЗАЈМОВА'!$A$11:$S$25,COLUMN('ПРЕГЛЕД ПРОЈЕКТНИХ ЗАЈМОВА'!H:H),FALSE))</f>
        <v>0</v>
      </c>
    </row>
    <row r="215" spans="1:13" x14ac:dyDescent="0.2">
      <c r="A215" s="4">
        <f>+A214</f>
        <v>0</v>
      </c>
      <c r="B215" s="4">
        <f t="shared" si="21"/>
        <v>0</v>
      </c>
      <c r="C215" s="75">
        <f>IF(A215=0,0,'ПРЕГЛЕД ПРОЈЕКТНИХ ЗАЈМОВА'!A$4:A$4)</f>
        <v>0</v>
      </c>
      <c r="D215" s="75">
        <f>IF(A215=0,0,'ПРЕГЛЕД ПРОЈЕКТНИХ ЗАЈМОВА'!D$4:D$4)</f>
        <v>0</v>
      </c>
      <c r="E215" s="4">
        <f>IF(A215=0,0,+'ПРЕГЛЕД ПРОЈЕКТНИХ ЗАЈМОВА'!A$6:A$6)</f>
        <v>0</v>
      </c>
      <c r="F215" s="4">
        <f>IF($A215=0,0,+VLOOKUP($A215,'ПРЕГЛЕД ПРОЈЕКТНИХ ЗАЈМОВА'!$A$11:G$25,3,FALSE))</f>
        <v>0</v>
      </c>
      <c r="G215" s="4">
        <f>IF($A215=0,0,+VLOOKUP($A215,'ПРЕГЛЕД ПРОЈЕКТНИХ ЗАЈМОВА'!$A$11:H$25,4,FALSE))</f>
        <v>0</v>
      </c>
      <c r="H215" s="4">
        <f>IF($A215=0,0,+VLOOKUP($A215,'ПРЕГЛЕД ПРОЈЕКТНИХ ЗАЈМОВА'!$A$11:I$25,5,FALSE))</f>
        <v>0</v>
      </c>
      <c r="I215" s="4">
        <f>IF($A215=0,0,VLOOKUP($A215,'ПРЕГЛЕД ПРОЈЕКТНИХ ЗАЈМОВА'!$A$11:$L$25,6,FALSE))</f>
        <v>0</v>
      </c>
      <c r="J215" s="4">
        <f>IF($A215=0,0,VLOOKUP($A215,'ПРЕГЛЕД ПРОЈЕКТНИХ ЗАЈМОВА'!$A$11:$L$25,7,FALSE))</f>
        <v>0</v>
      </c>
      <c r="K215" s="4"/>
      <c r="L215" s="121" t="s">
        <v>805</v>
      </c>
      <c r="M215" s="74">
        <f>IF(A215=0,0,+VLOOKUP($A215,'ПРЕГЛЕД ПРОЈЕКТНИХ ЗАЈМОВА'!$A$11:$S$25,COLUMN('ПРЕГЛЕД ПРОЈЕКТНИХ ЗАЈМОВА'!I:I),FALSE))</f>
        <v>0</v>
      </c>
    </row>
    <row r="216" spans="1:13" x14ac:dyDescent="0.2">
      <c r="A216" s="4">
        <f t="shared" ref="A216:A228" si="22">+A215</f>
        <v>0</v>
      </c>
      <c r="B216" s="4">
        <f t="shared" si="21"/>
        <v>0</v>
      </c>
      <c r="C216" s="75">
        <f>IF(A216=0,0,'ПРЕГЛЕД ПРОЈЕКТНИХ ЗАЈМОВА'!A$4:A$4)</f>
        <v>0</v>
      </c>
      <c r="D216" s="75">
        <f>IF(A216=0,0,'ПРЕГЛЕД ПРОЈЕКТНИХ ЗАЈМОВА'!D$4:D$4)</f>
        <v>0</v>
      </c>
      <c r="E216" s="4">
        <f>IF(A216=0,0,+'ПРЕГЛЕД ПРОЈЕКТНИХ ЗАЈМОВА'!A$6:A$6)</f>
        <v>0</v>
      </c>
      <c r="F216" s="4">
        <f>IF($A216=0,0,+VLOOKUP($A216,'ПРЕГЛЕД ПРОЈЕКТНИХ ЗАЈМОВА'!$A$11:G$25,3,FALSE))</f>
        <v>0</v>
      </c>
      <c r="G216" s="4">
        <f>IF($A216=0,0,+VLOOKUP($A216,'ПРЕГЛЕД ПРОЈЕКТНИХ ЗАЈМОВА'!$A$11:H$25,4,FALSE))</f>
        <v>0</v>
      </c>
      <c r="H216" s="4">
        <f>IF($A216=0,0,+VLOOKUP($A216,'ПРЕГЛЕД ПРОЈЕКТНИХ ЗАЈМОВА'!$A$11:I$25,5,FALSE))</f>
        <v>0</v>
      </c>
      <c r="I216" s="4">
        <f>IF($A216=0,0,VLOOKUP($A216,'ПРЕГЛЕД ПРОЈЕКТНИХ ЗАЈМОВА'!$A$11:$L$25,6,FALSE))</f>
        <v>0</v>
      </c>
      <c r="J216" s="4">
        <f>IF($A216=0,0,VLOOKUP($A216,'ПРЕГЛЕД ПРОЈЕКТНИХ ЗАЈМОВА'!$A$11:$L$25,7,FALSE))</f>
        <v>0</v>
      </c>
      <c r="K216" s="4"/>
      <c r="L216" s="82" t="s">
        <v>761</v>
      </c>
      <c r="M216" s="74">
        <f>IF(A216=0,0,+VLOOKUP($A216,'ПРЕГЛЕД ПРОЈЕКТНИХ ЗАЈМОВА'!$A$11:$S$25,_xlfn.SINGLE(COLUMN('ПРЕГЛЕД ПРОЈЕКТНИХ ЗАЈМОВА'!#REF!)),FALSE))</f>
        <v>0</v>
      </c>
    </row>
    <row r="217" spans="1:13" x14ac:dyDescent="0.2">
      <c r="A217" s="4">
        <f>+A214</f>
        <v>0</v>
      </c>
      <c r="B217" s="4">
        <f t="shared" si="21"/>
        <v>0</v>
      </c>
      <c r="C217" s="75">
        <f>IF(A217=0,0,'ПРЕГЛЕД ПРОЈЕКТНИХ ЗАЈМОВА'!A$4:A$4)</f>
        <v>0</v>
      </c>
      <c r="D217" s="75">
        <f>IF(A217=0,0,'ПРЕГЛЕД ПРОЈЕКТНИХ ЗАЈМОВА'!D$4:D$4)</f>
        <v>0</v>
      </c>
      <c r="E217" s="4">
        <f>IF(A217=0,0,+'ПРЕГЛЕД ПРОЈЕКТНИХ ЗАЈМОВА'!A$6:A$6)</f>
        <v>0</v>
      </c>
      <c r="F217" s="4">
        <f>IF($A217=0,0,+VLOOKUP($A217,'ПРЕГЛЕД ПРОЈЕКТНИХ ЗАЈМОВА'!$A$11:G$25,3,FALSE))</f>
        <v>0</v>
      </c>
      <c r="G217" s="4">
        <f>IF($A217=0,0,+VLOOKUP($A217,'ПРЕГЛЕД ПРОЈЕКТНИХ ЗАЈМОВА'!$A$11:H$25,4,FALSE))</f>
        <v>0</v>
      </c>
      <c r="H217" s="4">
        <f>IF($A217=0,0,+VLOOKUP($A217,'ПРЕГЛЕД ПРОЈЕКТНИХ ЗАЈМОВА'!$A$11:I$25,5,FALSE))</f>
        <v>0</v>
      </c>
      <c r="I217" s="4">
        <f>IF($A217=0,0,VLOOKUP($A217,'ПРЕГЛЕД ПРОЈЕКТНИХ ЗАЈМОВА'!$A$11:$L$25,6,FALSE))</f>
        <v>0</v>
      </c>
      <c r="J217" s="4">
        <f>IF($A217=0,0,VLOOKUP($A217,'ПРЕГЛЕД ПРОЈЕКТНИХ ЗАЈМОВА'!$A$11:$L$25,7,FALSE))</f>
        <v>0</v>
      </c>
      <c r="K217" s="4"/>
      <c r="L217" s="82" t="s">
        <v>814</v>
      </c>
      <c r="M217" s="74">
        <f>IF(A217=0,0,+VLOOKUP($A217,'ПРЕГЛЕД ПРОЈЕКТНИХ ЗАЈМОВА'!$A$11:$S$25,COLUMN('ПРЕГЛЕД ПРОЈЕКТНИХ ЗАЈМОВА'!J:J),FALSE))</f>
        <v>0</v>
      </c>
    </row>
    <row r="218" spans="1:13" x14ac:dyDescent="0.2">
      <c r="A218" s="4">
        <f t="shared" si="22"/>
        <v>0</v>
      </c>
      <c r="B218" s="4">
        <f t="shared" si="21"/>
        <v>0</v>
      </c>
      <c r="C218" s="75">
        <f>IF(A218=0,0,'ПРЕГЛЕД ПРОЈЕКТНИХ ЗАЈМОВА'!A$4:A$4)</f>
        <v>0</v>
      </c>
      <c r="D218" s="75">
        <f>IF(A218=0,0,'ПРЕГЛЕД ПРОЈЕКТНИХ ЗАЈМОВА'!D$4:D$4)</f>
        <v>0</v>
      </c>
      <c r="E218" s="4">
        <f>IF(A218=0,0,+'ПРЕГЛЕД ПРОЈЕКТНИХ ЗАЈМОВА'!A$6:A$6)</f>
        <v>0</v>
      </c>
      <c r="F218" s="4">
        <f>IF($A218=0,0,+VLOOKUP($A218,'ПРЕГЛЕД ПРОЈЕКТНИХ ЗАЈМОВА'!$A$11:G$25,3,FALSE))</f>
        <v>0</v>
      </c>
      <c r="G218" s="4">
        <f>IF($A218=0,0,+VLOOKUP($A218,'ПРЕГЛЕД ПРОЈЕКТНИХ ЗАЈМОВА'!$A$11:H$25,4,FALSE))</f>
        <v>0</v>
      </c>
      <c r="H218" s="4">
        <f>IF($A218=0,0,+VLOOKUP($A218,'ПРЕГЛЕД ПРОЈЕКТНИХ ЗАЈМОВА'!$A$11:I$25,5,FALSE))</f>
        <v>0</v>
      </c>
      <c r="I218" s="4">
        <f>IF($A218=0,0,VLOOKUP($A218,'ПРЕГЛЕД ПРОЈЕКТНИХ ЗАЈМОВА'!$A$11:$L$25,6,FALSE))</f>
        <v>0</v>
      </c>
      <c r="J218" s="4">
        <f>IF($A218=0,0,VLOOKUP($A218,'ПРЕГЛЕД ПРОЈЕКТНИХ ЗАЈМОВА'!$A$11:$L$25,7,FALSE))</f>
        <v>0</v>
      </c>
      <c r="K218" s="4"/>
      <c r="L218" s="82" t="s">
        <v>814</v>
      </c>
      <c r="M218" s="74">
        <f>IF(A218=0,0,+VLOOKUP($A218,'ПРЕГЛЕД ПРОЈЕКТНИХ ЗАЈМОВА'!$A$11:$S$25,COLUMN('ПРЕГЛЕД ПРОЈЕКТНИХ ЗАЈМОВА'!K:K),FALSE))</f>
        <v>0</v>
      </c>
    </row>
    <row r="219" spans="1:13" x14ac:dyDescent="0.2">
      <c r="A219" s="4">
        <f>+A216</f>
        <v>0</v>
      </c>
      <c r="B219" s="4">
        <f t="shared" ref="B219:B228" si="23">+IF(A219&gt;0,+B218+1,0)</f>
        <v>0</v>
      </c>
      <c r="C219" s="75">
        <f>IF(A219=0,0,'ПРЕГЛЕД ПРОЈЕКТНИХ ЗАЈМОВА'!A$4:A$4)</f>
        <v>0</v>
      </c>
      <c r="D219" s="75">
        <f>IF(A219=0,0,'ПРЕГЛЕД ПРОЈЕКТНИХ ЗАЈМОВА'!D$4:D$4)</f>
        <v>0</v>
      </c>
      <c r="E219" s="4">
        <f>IF(A219=0,0,+'ПРЕГЛЕД ПРОЈЕКТНИХ ЗАЈМОВА'!A$6:A$6)</f>
        <v>0</v>
      </c>
      <c r="F219" s="4">
        <f>IF($A219=0,0,+VLOOKUP($A219,'ПРЕГЛЕД ПРОЈЕКТНИХ ЗАЈМОВА'!$A$11:G$25,3,FALSE))</f>
        <v>0</v>
      </c>
      <c r="G219" s="4">
        <f>IF($A219=0,0,+VLOOKUP($A219,'ПРЕГЛЕД ПРОЈЕКТНИХ ЗАЈМОВА'!$A$11:H$25,4,FALSE))</f>
        <v>0</v>
      </c>
      <c r="H219" s="4">
        <f>IF($A219=0,0,+VLOOKUP($A219,'ПРЕГЛЕД ПРОЈЕКТНИХ ЗАЈМОВА'!$A$11:I$25,5,FALSE))</f>
        <v>0</v>
      </c>
      <c r="I219" s="4">
        <f>IF($A219=0,0,VLOOKUP($A219,'ПРЕГЛЕД ПРОЈЕКТНИХ ЗАЈМОВА'!$A$11:$L$25,6,FALSE))</f>
        <v>0</v>
      </c>
      <c r="J219" s="4">
        <f>IF($A219=0,0,VLOOKUP($A219,'ПРЕГЛЕД ПРОЈЕКТНИХ ЗАЈМОВА'!$A$11:$L$25,7,FALSE))</f>
        <v>0</v>
      </c>
      <c r="K219" s="4"/>
      <c r="L219" s="82" t="s">
        <v>815</v>
      </c>
      <c r="M219" s="74">
        <f>IF(A219=0,0,+VLOOKUP($A219,'ПРЕГЛЕД ПРОЈЕКТНИХ ЗАЈМОВА'!$A$11:$S$25,COLUMN('ПРЕГЛЕД ПРОЈЕКТНИХ ЗАЈМОВА'!L:L),FALSE))</f>
        <v>0</v>
      </c>
    </row>
    <row r="220" spans="1:13" x14ac:dyDescent="0.2">
      <c r="A220" s="4">
        <f t="shared" si="22"/>
        <v>0</v>
      </c>
      <c r="B220" s="4">
        <f t="shared" si="23"/>
        <v>0</v>
      </c>
      <c r="C220" s="75">
        <f>IF(A220=0,0,'ПРЕГЛЕД ПРОЈЕКТНИХ ЗАЈМОВА'!A$4:A$4)</f>
        <v>0</v>
      </c>
      <c r="D220" s="75">
        <f>IF(A220=0,0,'ПРЕГЛЕД ПРОЈЕКТНИХ ЗАЈМОВА'!D$4:D$4)</f>
        <v>0</v>
      </c>
      <c r="E220" s="4">
        <f>IF(A220=0,0,+'ПРЕГЛЕД ПРОЈЕКТНИХ ЗАЈМОВА'!A$6:A$6)</f>
        <v>0</v>
      </c>
      <c r="F220" s="4">
        <f>IF($A220=0,0,+VLOOKUP($A220,'ПРЕГЛЕД ПРОЈЕКТНИХ ЗАЈМОВА'!$A$11:G$25,3,FALSE))</f>
        <v>0</v>
      </c>
      <c r="G220" s="4">
        <f>IF($A220=0,0,+VLOOKUP($A220,'ПРЕГЛЕД ПРОЈЕКТНИХ ЗАЈМОВА'!$A$11:H$25,4,FALSE))</f>
        <v>0</v>
      </c>
      <c r="H220" s="4">
        <f>IF($A220=0,0,+VLOOKUP($A220,'ПРЕГЛЕД ПРОЈЕКТНИХ ЗАЈМОВА'!$A$11:I$25,5,FALSE))</f>
        <v>0</v>
      </c>
      <c r="I220" s="4">
        <f>IF($A220=0,0,VLOOKUP($A220,'ПРЕГЛЕД ПРОЈЕКТНИХ ЗАЈМОВА'!$A$11:$L$25,6,FALSE))</f>
        <v>0</v>
      </c>
      <c r="J220" s="4">
        <f>IF($A220=0,0,VLOOKUP($A220,'ПРЕГЛЕД ПРОЈЕКТНИХ ЗАЈМОВА'!$A$11:$L$25,7,FALSE))</f>
        <v>0</v>
      </c>
      <c r="K220" s="4"/>
      <c r="L220" s="82" t="s">
        <v>815</v>
      </c>
      <c r="M220" s="74">
        <f>IF(A220=0,0,+VLOOKUP($A220,'ПРЕГЛЕД ПРОЈЕКТНИХ ЗАЈМОВА'!$A$11:$S$25,COLUMN('ПРЕГЛЕД ПРОЈЕКТНИХ ЗАЈМОВА'!M:M),FALSE))</f>
        <v>0</v>
      </c>
    </row>
    <row r="221" spans="1:13" x14ac:dyDescent="0.2">
      <c r="A221" s="4">
        <f t="shared" si="22"/>
        <v>0</v>
      </c>
      <c r="B221" s="4">
        <f t="shared" si="23"/>
        <v>0</v>
      </c>
      <c r="C221" s="75">
        <f>IF(A221=0,0,'ПРЕГЛЕД ПРОЈЕКТНИХ ЗАЈМОВА'!A$4:A$4)</f>
        <v>0</v>
      </c>
      <c r="D221" s="75">
        <f>IF(A221=0,0,'ПРЕГЛЕД ПРОЈЕКТНИХ ЗАЈМОВА'!D$4:D$4)</f>
        <v>0</v>
      </c>
      <c r="E221" s="4">
        <f>IF(A221=0,0,+'ПРЕГЛЕД ПРОЈЕКТНИХ ЗАЈМОВА'!A$6:A$6)</f>
        <v>0</v>
      </c>
      <c r="F221" s="4">
        <f>IF($A221=0,0,+VLOOKUP($A221,'ПРЕГЛЕД ПРОЈЕКТНИХ ЗАЈМОВА'!$A$11:G$25,3,FALSE))</f>
        <v>0</v>
      </c>
      <c r="G221" s="4">
        <f>IF($A221=0,0,+VLOOKUP($A221,'ПРЕГЛЕД ПРОЈЕКТНИХ ЗАЈМОВА'!$A$11:H$25,4,FALSE))</f>
        <v>0</v>
      </c>
      <c r="H221" s="4">
        <f>IF($A221=0,0,+VLOOKUP($A221,'ПРЕГЛЕД ПРОЈЕКТНИХ ЗАЈМОВА'!$A$11:I$25,5,FALSE))</f>
        <v>0</v>
      </c>
      <c r="I221" s="4">
        <f>IF($A221=0,0,VLOOKUP($A221,'ПРЕГЛЕД ПРОЈЕКТНИХ ЗАЈМОВА'!$A$11:$L$25,6,FALSE))</f>
        <v>0</v>
      </c>
      <c r="J221" s="4">
        <f>IF($A221=0,0,VLOOKUP($A221,'ПРЕГЛЕД ПРОЈЕКТНИХ ЗАЈМОВА'!$A$11:$L$25,7,FALSE))</f>
        <v>0</v>
      </c>
      <c r="K221" s="4"/>
      <c r="L221" s="82">
        <v>2023</v>
      </c>
      <c r="M221" s="74">
        <f>IF(A221=0,0,+VLOOKUP($A221,'ПРЕГЛЕД ПРОЈЕКТНИХ ЗАЈМОВА'!$A$11:$S$25,COLUMN('ПРЕГЛЕД ПРОЈЕКТНИХ ЗАЈМОВА'!N:N),FALSE))</f>
        <v>0</v>
      </c>
    </row>
    <row r="222" spans="1:13" x14ac:dyDescent="0.2">
      <c r="A222" s="4">
        <f t="shared" si="22"/>
        <v>0</v>
      </c>
      <c r="B222" s="4">
        <f t="shared" si="23"/>
        <v>0</v>
      </c>
      <c r="C222" s="75">
        <f>IF(A222=0,0,'ПРЕГЛЕД ПРОЈЕКТНИХ ЗАЈМОВА'!A$4:A$4)</f>
        <v>0</v>
      </c>
      <c r="D222" s="75">
        <f>IF(A222=0,0,'ПРЕГЛЕД ПРОЈЕКТНИХ ЗАЈМОВА'!D$4:D$4)</f>
        <v>0</v>
      </c>
      <c r="E222" s="4">
        <f>IF(A222=0,0,+'ПРЕГЛЕД ПРОЈЕКТНИХ ЗАЈМОВА'!A$6:A$6)</f>
        <v>0</v>
      </c>
      <c r="F222" s="4">
        <f>IF($A222=0,0,+VLOOKUP($A222,'ПРЕГЛЕД ПРОЈЕКТНИХ ЗАЈМОВА'!$A$11:G$25,3,FALSE))</f>
        <v>0</v>
      </c>
      <c r="G222" s="4">
        <f>IF($A222=0,0,+VLOOKUP($A222,'ПРЕГЛЕД ПРОЈЕКТНИХ ЗАЈМОВА'!$A$11:H$25,4,FALSE))</f>
        <v>0</v>
      </c>
      <c r="H222" s="4">
        <f>IF($A222=0,0,+VLOOKUP($A222,'ПРЕГЛЕД ПРОЈЕКТНИХ ЗАЈМОВА'!$A$11:I$25,5,FALSE))</f>
        <v>0</v>
      </c>
      <c r="I222" s="4">
        <f>IF($A222=0,0,VLOOKUP($A222,'ПРЕГЛЕД ПРОЈЕКТНИХ ЗАЈМОВА'!$A$11:$L$25,6,FALSE))</f>
        <v>0</v>
      </c>
      <c r="J222" s="4">
        <f>IF($A222=0,0,VLOOKUP($A222,'ПРЕГЛЕД ПРОЈЕКТНИХ ЗАЈМОВА'!$A$11:$L$25,7,FALSE))</f>
        <v>0</v>
      </c>
      <c r="K222" s="4"/>
      <c r="L222" s="82">
        <v>2023</v>
      </c>
      <c r="M222" s="74">
        <f>IF(A222=0,0,+VLOOKUP($A222,'ПРЕГЛЕД ПРОЈЕКТНИХ ЗАЈМОВА'!$A$11:$S$25,COLUMN('ПРЕГЛЕД ПРОЈЕКТНИХ ЗАЈМОВА'!O:O),FALSE))</f>
        <v>0</v>
      </c>
    </row>
    <row r="223" spans="1:13" x14ac:dyDescent="0.2">
      <c r="A223" s="4">
        <f t="shared" si="22"/>
        <v>0</v>
      </c>
      <c r="B223" s="4">
        <f t="shared" si="23"/>
        <v>0</v>
      </c>
      <c r="C223" s="75">
        <f>IF(A223=0,0,'ПРЕГЛЕД ПРОЈЕКТНИХ ЗАЈМОВА'!A$4:A$4)</f>
        <v>0</v>
      </c>
      <c r="D223" s="75">
        <f>IF(A223=0,0,'ПРЕГЛЕД ПРОЈЕКТНИХ ЗАЈМОВА'!D$4:D$4)</f>
        <v>0</v>
      </c>
      <c r="E223" s="4">
        <f>IF(A223=0,0,+'ПРЕГЛЕД ПРОЈЕКТНИХ ЗАЈМОВА'!A$6:A$6)</f>
        <v>0</v>
      </c>
      <c r="F223" s="4">
        <f>IF($A223=0,0,+VLOOKUP($A223,'ПРЕГЛЕД ПРОЈЕКТНИХ ЗАЈМОВА'!$A$11:G$25,3,FALSE))</f>
        <v>0</v>
      </c>
      <c r="G223" s="4">
        <f>IF($A223=0,0,+VLOOKUP($A223,'ПРЕГЛЕД ПРОЈЕКТНИХ ЗАЈМОВА'!$A$11:H$25,4,FALSE))</f>
        <v>0</v>
      </c>
      <c r="H223" s="4">
        <f>IF($A223=0,0,+VLOOKUP($A223,'ПРЕГЛЕД ПРОЈЕКТНИХ ЗАЈМОВА'!$A$11:I$25,5,FALSE))</f>
        <v>0</v>
      </c>
      <c r="I223" s="4">
        <f>IF($A223=0,0,VLOOKUP($A223,'ПРЕГЛЕД ПРОЈЕКТНИХ ЗАЈМОВА'!$A$11:$L$25,6,FALSE))</f>
        <v>0</v>
      </c>
      <c r="J223" s="4">
        <f>IF($A223=0,0,VLOOKUP($A223,'ПРЕГЛЕД ПРОЈЕКТНИХ ЗАЈМОВА'!$A$11:$L$25,7,FALSE))</f>
        <v>0</v>
      </c>
      <c r="K223" s="4"/>
      <c r="L223" s="82">
        <v>2024</v>
      </c>
      <c r="M223" s="74">
        <f>IF(A223=0,0,+VLOOKUP($A223,'ПРЕГЛЕД ПРОЈЕКТНИХ ЗАЈМОВА'!$A$11:$S$25,COLUMN('ПРЕГЛЕД ПРОЈЕКТНИХ ЗАЈМОВА'!P:P),FALSE))</f>
        <v>0</v>
      </c>
    </row>
    <row r="224" spans="1:13" x14ac:dyDescent="0.2">
      <c r="A224" s="4">
        <f t="shared" si="22"/>
        <v>0</v>
      </c>
      <c r="B224" s="4">
        <f t="shared" si="23"/>
        <v>0</v>
      </c>
      <c r="C224" s="75">
        <f>IF(A224=0,0,'ПРЕГЛЕД ПРОЈЕКТНИХ ЗАЈМОВА'!A$4:A$4)</f>
        <v>0</v>
      </c>
      <c r="D224" s="75">
        <f>IF(A224=0,0,'ПРЕГЛЕД ПРОЈЕКТНИХ ЗАЈМОВА'!D$4:D$4)</f>
        <v>0</v>
      </c>
      <c r="E224" s="4">
        <f>IF(A224=0,0,+'ПРЕГЛЕД ПРОЈЕКТНИХ ЗАЈМОВА'!A$6:A$6)</f>
        <v>0</v>
      </c>
      <c r="F224" s="4">
        <f>IF($A224=0,0,+VLOOKUP($A224,'ПРЕГЛЕД ПРОЈЕКТНИХ ЗАЈМОВА'!$A$11:G$25,3,FALSE))</f>
        <v>0</v>
      </c>
      <c r="G224" s="4">
        <f>IF($A224=0,0,+VLOOKUP($A224,'ПРЕГЛЕД ПРОЈЕКТНИХ ЗАЈМОВА'!$A$11:H$25,4,FALSE))</f>
        <v>0</v>
      </c>
      <c r="H224" s="4">
        <f>IF($A224=0,0,+VLOOKUP($A224,'ПРЕГЛЕД ПРОЈЕКТНИХ ЗАЈМОВА'!$A$11:I$25,5,FALSE))</f>
        <v>0</v>
      </c>
      <c r="I224" s="4">
        <f>IF($A224=0,0,VLOOKUP($A224,'ПРЕГЛЕД ПРОЈЕКТНИХ ЗАЈМОВА'!$A$11:$L$25,6,FALSE))</f>
        <v>0</v>
      </c>
      <c r="J224" s="4">
        <f>IF($A224=0,0,VLOOKUP($A224,'ПРЕГЛЕД ПРОЈЕКТНИХ ЗАЈМОВА'!$A$11:$L$25,7,FALSE))</f>
        <v>0</v>
      </c>
      <c r="K224" s="4"/>
      <c r="L224" s="82">
        <v>2024</v>
      </c>
      <c r="M224" s="74">
        <f>IF(A224=0,0,+VLOOKUP($A224,'ПРЕГЛЕД ПРОЈЕКТНИХ ЗАЈМОВА'!$A$11:$S$25,COLUMN('ПРЕГЛЕД ПРОЈЕКТНИХ ЗАЈМОВА'!Q:Q),FALSE))</f>
        <v>0</v>
      </c>
    </row>
    <row r="225" spans="1:13" x14ac:dyDescent="0.2">
      <c r="A225" s="4">
        <f t="shared" si="22"/>
        <v>0</v>
      </c>
      <c r="B225" s="4">
        <f t="shared" si="23"/>
        <v>0</v>
      </c>
      <c r="C225" s="75">
        <f>IF(A225=0,0,'ПРЕГЛЕД ПРОЈЕКТНИХ ЗАЈМОВА'!A$4:A$4)</f>
        <v>0</v>
      </c>
      <c r="D225" s="75">
        <f>IF(A225=0,0,'ПРЕГЛЕД ПРОЈЕКТНИХ ЗАЈМОВА'!D$4:D$4)</f>
        <v>0</v>
      </c>
      <c r="E225" s="4">
        <f>IF(A225=0,0,+'ПРЕГЛЕД ПРОЈЕКТНИХ ЗАЈМОВА'!A$6:A$6)</f>
        <v>0</v>
      </c>
      <c r="F225" s="4">
        <f>IF($A225=0,0,+VLOOKUP($A225,'ПРЕГЛЕД ПРОЈЕКТНИХ ЗАЈМОВА'!$A$11:G$25,3,FALSE))</f>
        <v>0</v>
      </c>
      <c r="G225" s="4">
        <f>IF($A225=0,0,+VLOOKUP($A225,'ПРЕГЛЕД ПРОЈЕКТНИХ ЗАЈМОВА'!$A$11:H$25,4,FALSE))</f>
        <v>0</v>
      </c>
      <c r="H225" s="4">
        <f>IF($A225=0,0,+VLOOKUP($A225,'ПРЕГЛЕД ПРОЈЕКТНИХ ЗАЈМОВА'!$A$11:I$25,5,FALSE))</f>
        <v>0</v>
      </c>
      <c r="I225" s="4">
        <f>IF($A225=0,0,VLOOKUP($A225,'ПРЕГЛЕД ПРОЈЕКТНИХ ЗАЈМОВА'!$A$11:$L$25,6,FALSE))</f>
        <v>0</v>
      </c>
      <c r="J225" s="4">
        <f>IF($A225=0,0,VLOOKUP($A225,'ПРЕГЛЕД ПРОЈЕКТНИХ ЗАЈМОВА'!$A$11:$L$25,7,FALSE))</f>
        <v>0</v>
      </c>
      <c r="K225" s="4"/>
      <c r="L225" s="82">
        <v>2025</v>
      </c>
      <c r="M225" s="74">
        <f>IF(A225=0,0,+VLOOKUP($A225,'ПРЕГЛЕД ПРОЈЕКТНИХ ЗАЈМОВА'!$A$11:$S$25,COLUMN('ПРЕГЛЕД ПРОЈЕКТНИХ ЗАЈМОВА'!R:R),FALSE))</f>
        <v>0</v>
      </c>
    </row>
    <row r="226" spans="1:13" x14ac:dyDescent="0.2">
      <c r="A226" s="4">
        <f t="shared" si="22"/>
        <v>0</v>
      </c>
      <c r="B226" s="4">
        <f t="shared" si="23"/>
        <v>0</v>
      </c>
      <c r="C226" s="75">
        <f>IF(A226=0,0,'ПРЕГЛЕД ПРОЈЕКТНИХ ЗАЈМОВА'!A$4:A$4)</f>
        <v>0</v>
      </c>
      <c r="D226" s="75">
        <f>IF(A226=0,0,'ПРЕГЛЕД ПРОЈЕКТНИХ ЗАЈМОВА'!D$4:D$4)</f>
        <v>0</v>
      </c>
      <c r="E226" s="4">
        <f>IF(A226=0,0,+'ПРЕГЛЕД ПРОЈЕКТНИХ ЗАЈМОВА'!A$6:A$6)</f>
        <v>0</v>
      </c>
      <c r="F226" s="4">
        <f>IF($A226=0,0,+VLOOKUP($A226,'ПРЕГЛЕД ПРОЈЕКТНИХ ЗАЈМОВА'!$A$11:G$25,3,FALSE))</f>
        <v>0</v>
      </c>
      <c r="G226" s="4">
        <f>IF($A226=0,0,+VLOOKUP($A226,'ПРЕГЛЕД ПРОЈЕКТНИХ ЗАЈМОВА'!$A$11:H$25,4,FALSE))</f>
        <v>0</v>
      </c>
      <c r="H226" s="4">
        <f>IF($A226=0,0,+VLOOKUP($A226,'ПРЕГЛЕД ПРОЈЕКТНИХ ЗАЈМОВА'!$A$11:I$25,5,FALSE))</f>
        <v>0</v>
      </c>
      <c r="I226" s="4">
        <f>IF($A226=0,0,VLOOKUP($A226,'ПРЕГЛЕД ПРОЈЕКТНИХ ЗАЈМОВА'!$A$11:$L$25,6,FALSE))</f>
        <v>0</v>
      </c>
      <c r="J226" s="4">
        <f>IF($A226=0,0,VLOOKUP($A226,'ПРЕГЛЕД ПРОЈЕКТНИХ ЗАЈМОВА'!$A$11:$L$25,7,FALSE))</f>
        <v>0</v>
      </c>
      <c r="K226" s="4"/>
      <c r="L226" s="82">
        <v>2025</v>
      </c>
      <c r="M226" s="74">
        <f>IF(A226=0,0,+VLOOKUP($A226,'ПРЕГЛЕД ПРОЈЕКТНИХ ЗАЈМОВА'!$A$11:$S$25,COLUMN('ПРЕГЛЕД ПРОЈЕКТНИХ ЗАЈМОВА'!S:S),FALSE))</f>
        <v>0</v>
      </c>
    </row>
    <row r="227" spans="1:13" x14ac:dyDescent="0.2">
      <c r="A227" s="4">
        <f t="shared" si="22"/>
        <v>0</v>
      </c>
      <c r="B227" s="4">
        <f t="shared" si="23"/>
        <v>0</v>
      </c>
      <c r="C227" s="75">
        <f>IF(A227=0,0,'ПРЕГЛЕД ПРОЈЕКТНИХ ЗАЈМОВА'!A$4:A$4)</f>
        <v>0</v>
      </c>
      <c r="D227" s="75">
        <f>IF(A227=0,0,'ПРЕГЛЕД ПРОЈЕКТНИХ ЗАЈМОВА'!D$4:D$4)</f>
        <v>0</v>
      </c>
      <c r="E227" s="4">
        <f>IF(A227=0,0,+'ПРЕГЛЕД ПРОЈЕКТНИХ ЗАЈМОВА'!A$6:A$6)</f>
        <v>0</v>
      </c>
      <c r="F227" s="4">
        <f>IF($A227=0,0,+VLOOKUP($A227,'ПРЕГЛЕД ПРОЈЕКТНИХ ЗАЈМОВА'!$A$11:G$25,3,FALSE))</f>
        <v>0</v>
      </c>
      <c r="G227" s="4">
        <f>IF($A227=0,0,+VLOOKUP($A227,'ПРЕГЛЕД ПРОЈЕКТНИХ ЗАЈМОВА'!$A$11:H$25,4,FALSE))</f>
        <v>0</v>
      </c>
      <c r="H227" s="4">
        <f>IF($A227=0,0,+VLOOKUP($A227,'ПРЕГЛЕД ПРОЈЕКТНИХ ЗАЈМОВА'!$A$11:I$25,5,FALSE))</f>
        <v>0</v>
      </c>
      <c r="I227" s="4">
        <f>IF($A227=0,0,VLOOKUP($A227,'ПРЕГЛЕД ПРОЈЕКТНИХ ЗАЈМОВА'!$A$11:$L$25,6,FALSE))</f>
        <v>0</v>
      </c>
      <c r="J227" s="4">
        <f>IF($A227=0,0,VLOOKUP($A227,'ПРЕГЛЕД ПРОЈЕКТНИХ ЗАЈМОВА'!$A$11:$L$25,7,FALSE))</f>
        <v>0</v>
      </c>
      <c r="K227" s="4"/>
      <c r="L227" s="82" t="s">
        <v>812</v>
      </c>
      <c r="M227" s="74">
        <f>IF(A227=0,0,+VLOOKUP($A227,'ПРЕГЛЕД ПРОЈЕКТНИХ ЗАЈМОВА'!$A$11:$U$25,COLUMN('ПРЕГЛЕД ПРОЈЕКТНИХ ЗАЈМОВА'!T:T),FALSE))</f>
        <v>0</v>
      </c>
    </row>
    <row r="228" spans="1:13" x14ac:dyDescent="0.2">
      <c r="A228" s="4">
        <f t="shared" si="22"/>
        <v>0</v>
      </c>
      <c r="B228" s="4">
        <f t="shared" si="23"/>
        <v>0</v>
      </c>
      <c r="C228" s="75">
        <f>IF(A228=0,0,'ПРЕГЛЕД ПРОЈЕКТНИХ ЗАЈМОВА'!A$4:A$4)</f>
        <v>0</v>
      </c>
      <c r="D228" s="75">
        <f>IF(A228=0,0,'ПРЕГЛЕД ПРОЈЕКТНИХ ЗАЈМОВА'!D$4:D$4)</f>
        <v>0</v>
      </c>
      <c r="E228" s="4">
        <f>IF(A228=0,0,+'ПРЕГЛЕД ПРОЈЕКТНИХ ЗАЈМОВА'!A$6:A$6)</f>
        <v>0</v>
      </c>
      <c r="F228" s="4">
        <f>IF($A228=0,0,+VLOOKUP($A228,'ПРЕГЛЕД ПРОЈЕКТНИХ ЗАЈМОВА'!$A$11:G$25,3,FALSE))</f>
        <v>0</v>
      </c>
      <c r="G228" s="4">
        <f>IF($A228=0,0,+VLOOKUP($A228,'ПРЕГЛЕД ПРОЈЕКТНИХ ЗАЈМОВА'!$A$11:H$25,4,FALSE))</f>
        <v>0</v>
      </c>
      <c r="H228" s="4">
        <f>IF($A228=0,0,+VLOOKUP($A228,'ПРЕГЛЕД ПРОЈЕКТНИХ ЗАЈМОВА'!$A$11:I$25,5,FALSE))</f>
        <v>0</v>
      </c>
      <c r="I228" s="4">
        <f>IF($A228=0,0,VLOOKUP($A228,'ПРЕГЛЕД ПРОЈЕКТНИХ ЗАЈМОВА'!$A$11:$L$25,6,FALSE))</f>
        <v>0</v>
      </c>
      <c r="J228" s="4">
        <f>IF($A228=0,0,VLOOKUP($A228,'ПРЕГЛЕД ПРОЈЕКТНИХ ЗАЈМОВА'!$A$11:$L$25,7,FALSE))</f>
        <v>0</v>
      </c>
      <c r="K228" s="4"/>
      <c r="L228" s="82" t="s">
        <v>812</v>
      </c>
      <c r="M228" s="74">
        <f>IF(A228=0,0,+VLOOKUP($A228,'ПРЕГЛЕД ПРОЈЕКТНИХ ЗАЈМОВА'!$A$11:$U$25,COLUMN('ПРЕГЛЕД ПРОЈЕКТНИХ ЗАЈМОВА'!U:U),FALSE))</f>
        <v>0</v>
      </c>
    </row>
    <row r="229" spans="1:13" x14ac:dyDescent="0.2">
      <c r="L229" s="95"/>
      <c r="M229" s="95"/>
    </row>
    <row r="230" spans="1:13" x14ac:dyDescent="0.2">
      <c r="L230" s="82"/>
      <c r="M230" s="82"/>
    </row>
    <row r="231" spans="1:13" x14ac:dyDescent="0.2">
      <c r="L231" s="82"/>
      <c r="M231" s="82"/>
    </row>
    <row r="232" spans="1:13" x14ac:dyDescent="0.2">
      <c r="L232" s="82"/>
      <c r="M232" s="82"/>
    </row>
    <row r="233" spans="1:13" x14ac:dyDescent="0.2">
      <c r="L233" s="82"/>
      <c r="M233" s="82"/>
    </row>
    <row r="234" spans="1:13" x14ac:dyDescent="0.2">
      <c r="L234" s="82"/>
      <c r="M234" s="82"/>
    </row>
    <row r="235" spans="1:13" x14ac:dyDescent="0.2">
      <c r="L235" s="82"/>
      <c r="M235" s="82"/>
    </row>
    <row r="236" spans="1:13" x14ac:dyDescent="0.2">
      <c r="L236" s="82"/>
      <c r="M236" s="82"/>
    </row>
    <row r="237" spans="1:13" x14ac:dyDescent="0.2">
      <c r="L237" s="82"/>
      <c r="M237" s="82"/>
    </row>
    <row r="238" spans="1:13" x14ac:dyDescent="0.2">
      <c r="L238" s="82"/>
      <c r="M238" s="82"/>
    </row>
    <row r="239" spans="1:13" x14ac:dyDescent="0.2">
      <c r="L239" s="82"/>
      <c r="M239" s="82"/>
    </row>
    <row r="240" spans="1:13" x14ac:dyDescent="0.2">
      <c r="L240" s="82"/>
      <c r="M240" s="82"/>
    </row>
    <row r="241" spans="12:13" x14ac:dyDescent="0.2">
      <c r="L241" s="82"/>
      <c r="M241" s="82"/>
    </row>
    <row r="242" spans="12:13" x14ac:dyDescent="0.2">
      <c r="L242" s="82"/>
      <c r="M242" s="82"/>
    </row>
    <row r="243" spans="12:13" x14ac:dyDescent="0.2">
      <c r="L243" s="82"/>
      <c r="M243" s="82"/>
    </row>
  </sheetData>
  <autoFilter ref="A3:M228" xr:uid="{00000000-0009-0000-0000-000008000000}"/>
  <conditionalFormatting sqref="M4:M228">
    <cfRule type="expression" dxfId="34" priority="272" stopIfTrue="1">
      <formula>$M$1=111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ПРЕГЛЕД ПРОЈЕКТНИХ ЗАЈМОВА</vt:lpstr>
      <vt:lpstr>STATUS</vt:lpstr>
      <vt:lpstr>Polja</vt:lpstr>
      <vt:lpstr>Izvori</vt:lpstr>
      <vt:lpstr>konta</vt:lpstr>
      <vt:lpstr>ПРЕГЛЕД ДОНАЦИЈА</vt:lpstr>
      <vt:lpstr>korisnici</vt:lpstr>
      <vt:lpstr>Funkcije</vt:lpstr>
      <vt:lpstr>prenos-PZ</vt:lpstr>
      <vt:lpstr>prenos-donacije</vt:lpstr>
      <vt:lpstr>izvor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Branislav Stipanović</cp:lastModifiedBy>
  <cp:lastPrinted>2013-10-01T11:09:03Z</cp:lastPrinted>
  <dcterms:created xsi:type="dcterms:W3CDTF">2013-01-16T07:40:01Z</dcterms:created>
  <dcterms:modified xsi:type="dcterms:W3CDTF">2022-07-01T09:31:13Z</dcterms:modified>
</cp:coreProperties>
</file>