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380"/>
  </bookViews>
  <sheets>
    <sheet name="30.09.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D13" i="1"/>
  <c r="C13" i="1"/>
  <c r="D47" i="1"/>
  <c r="C47" i="1"/>
  <c r="E50" i="1"/>
  <c r="E51" i="1"/>
  <c r="D50" i="1"/>
  <c r="C50" i="1"/>
  <c r="E28" i="1"/>
  <c r="E69" i="1" l="1"/>
  <c r="C121" i="1"/>
  <c r="C155" i="1"/>
  <c r="D155" i="1"/>
  <c r="D53" i="1"/>
  <c r="E156" i="1"/>
  <c r="E27" i="1"/>
  <c r="D27" i="1"/>
  <c r="C27" i="1"/>
  <c r="E155" i="1" l="1"/>
  <c r="E189" i="1"/>
  <c r="D188" i="1"/>
  <c r="C188" i="1"/>
  <c r="E188" i="1" l="1"/>
  <c r="D167" i="1"/>
  <c r="C167" i="1"/>
  <c r="E169" i="1"/>
  <c r="E12" i="1"/>
  <c r="D11" i="1"/>
  <c r="C11" i="1"/>
  <c r="E11" i="1" l="1"/>
  <c r="E167" i="1"/>
  <c r="E168" i="1"/>
  <c r="C53" i="1"/>
  <c r="E74" i="1"/>
  <c r="C157" i="1" l="1"/>
  <c r="D149" i="1"/>
  <c r="C149" i="1"/>
  <c r="D138" i="1"/>
  <c r="C138" i="1"/>
  <c r="D130" i="1"/>
  <c r="C130" i="1"/>
  <c r="E151" i="1"/>
  <c r="E150" i="1"/>
  <c r="E140" i="1"/>
  <c r="E133" i="1"/>
  <c r="E101" i="1"/>
  <c r="E26" i="1"/>
  <c r="E25" i="1" s="1"/>
  <c r="E24" i="1"/>
  <c r="D25" i="1"/>
  <c r="C25" i="1"/>
  <c r="D20" i="1"/>
  <c r="C20" i="1"/>
  <c r="E149" i="1" l="1"/>
  <c r="C180" i="1"/>
  <c r="E73" i="1"/>
  <c r="C45" i="1"/>
  <c r="D45" i="1"/>
  <c r="E103" i="1" l="1"/>
  <c r="E153" i="1"/>
  <c r="D152" i="1"/>
  <c r="C152" i="1"/>
  <c r="C3" i="1"/>
  <c r="E199" i="1" l="1"/>
  <c r="D198" i="1"/>
  <c r="C198" i="1"/>
  <c r="E197" i="1"/>
  <c r="C196" i="1"/>
  <c r="E195" i="1"/>
  <c r="E194" i="1"/>
  <c r="E193" i="1"/>
  <c r="E192" i="1"/>
  <c r="E191" i="1"/>
  <c r="D190" i="1"/>
  <c r="D187" i="1" s="1"/>
  <c r="C190" i="1"/>
  <c r="E186" i="1"/>
  <c r="E185" i="1"/>
  <c r="E184" i="1"/>
  <c r="E183" i="1"/>
  <c r="E182" i="1"/>
  <c r="E181" i="1"/>
  <c r="D180" i="1"/>
  <c r="D179" i="1" s="1"/>
  <c r="C179" i="1"/>
  <c r="E178" i="1"/>
  <c r="E177" i="1"/>
  <c r="E176" i="1"/>
  <c r="E175" i="1"/>
  <c r="E174" i="1"/>
  <c r="E173" i="1"/>
  <c r="E172" i="1"/>
  <c r="D171" i="1"/>
  <c r="D170" i="1" s="1"/>
  <c r="C171" i="1"/>
  <c r="C170" i="1" s="1"/>
  <c r="E166" i="1"/>
  <c r="E165" i="1"/>
  <c r="E164" i="1"/>
  <c r="E163" i="1"/>
  <c r="E162" i="1"/>
  <c r="E161" i="1"/>
  <c r="E160" i="1"/>
  <c r="E159" i="1"/>
  <c r="E158" i="1"/>
  <c r="D157" i="1"/>
  <c r="E154" i="1"/>
  <c r="E152" i="1"/>
  <c r="E148" i="1"/>
  <c r="D147" i="1"/>
  <c r="C147" i="1"/>
  <c r="E146" i="1"/>
  <c r="D145" i="1"/>
  <c r="C145" i="1"/>
  <c r="E144" i="1"/>
  <c r="E143" i="1"/>
  <c r="E142" i="1"/>
  <c r="D141" i="1"/>
  <c r="C141" i="1"/>
  <c r="E139" i="1"/>
  <c r="E137" i="1"/>
  <c r="E136" i="1"/>
  <c r="E135" i="1"/>
  <c r="D134" i="1"/>
  <c r="C134" i="1"/>
  <c r="E132" i="1"/>
  <c r="E131" i="1"/>
  <c r="E129" i="1"/>
  <c r="E128" i="1"/>
  <c r="E127" i="1"/>
  <c r="E126" i="1"/>
  <c r="E125" i="1"/>
  <c r="E124" i="1"/>
  <c r="E123" i="1"/>
  <c r="E122" i="1"/>
  <c r="D121" i="1"/>
  <c r="E120" i="1"/>
  <c r="E119" i="1"/>
  <c r="D118" i="1"/>
  <c r="C118" i="1"/>
  <c r="E117" i="1"/>
  <c r="D116" i="1"/>
  <c r="C116" i="1"/>
  <c r="E115" i="1"/>
  <c r="E114" i="1"/>
  <c r="E113" i="1"/>
  <c r="E112" i="1"/>
  <c r="E111" i="1"/>
  <c r="E110" i="1"/>
  <c r="E109" i="1"/>
  <c r="E108" i="1"/>
  <c r="D107" i="1"/>
  <c r="C107" i="1"/>
  <c r="E106" i="1"/>
  <c r="E105" i="1"/>
  <c r="E104" i="1"/>
  <c r="E102" i="1"/>
  <c r="E100" i="1"/>
  <c r="E99" i="1"/>
  <c r="E98" i="1"/>
  <c r="E97" i="1"/>
  <c r="E96" i="1"/>
  <c r="E95" i="1"/>
  <c r="E94" i="1"/>
  <c r="D93" i="1"/>
  <c r="C93" i="1"/>
  <c r="E92" i="1"/>
  <c r="E91" i="1"/>
  <c r="E90" i="1"/>
  <c r="E89" i="1"/>
  <c r="E88" i="1"/>
  <c r="E87" i="1"/>
  <c r="E86" i="1"/>
  <c r="E85" i="1"/>
  <c r="E84" i="1"/>
  <c r="D83" i="1"/>
  <c r="C83" i="1"/>
  <c r="E82" i="1"/>
  <c r="E81" i="1"/>
  <c r="E80" i="1"/>
  <c r="E79" i="1"/>
  <c r="E78" i="1"/>
  <c r="E77" i="1"/>
  <c r="E76" i="1"/>
  <c r="D75" i="1"/>
  <c r="C75" i="1"/>
  <c r="C52" i="1" s="1"/>
  <c r="E72" i="1"/>
  <c r="E71" i="1"/>
  <c r="E70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49" i="1"/>
  <c r="D48" i="1"/>
  <c r="C48" i="1"/>
  <c r="E46" i="1"/>
  <c r="E44" i="1"/>
  <c r="D43" i="1"/>
  <c r="C43" i="1"/>
  <c r="E42" i="1"/>
  <c r="D41" i="1"/>
  <c r="C41" i="1"/>
  <c r="E39" i="1"/>
  <c r="D38" i="1"/>
  <c r="D37" i="1" s="1"/>
  <c r="C38" i="1"/>
  <c r="C37" i="1" s="1"/>
  <c r="E36" i="1"/>
  <c r="D35" i="1"/>
  <c r="C35" i="1"/>
  <c r="E34" i="1"/>
  <c r="D33" i="1"/>
  <c r="C33" i="1"/>
  <c r="E31" i="1"/>
  <c r="D30" i="1"/>
  <c r="D29" i="1" s="1"/>
  <c r="C30" i="1"/>
  <c r="C29" i="1" s="1"/>
  <c r="D23" i="1"/>
  <c r="C23" i="1"/>
  <c r="C8" i="1" s="1"/>
  <c r="E22" i="1"/>
  <c r="E19" i="1"/>
  <c r="D18" i="1"/>
  <c r="C18" i="1"/>
  <c r="E17" i="1"/>
  <c r="D16" i="1"/>
  <c r="C16" i="1"/>
  <c r="E15" i="1"/>
  <c r="E10" i="1"/>
  <c r="D9" i="1"/>
  <c r="C9" i="1"/>
  <c r="E7" i="1"/>
  <c r="D6" i="1"/>
  <c r="D5" i="1" s="1"/>
  <c r="C6" i="1"/>
  <c r="C5" i="1" s="1"/>
  <c r="E4" i="1"/>
  <c r="D3" i="1"/>
  <c r="D2" i="1" s="1"/>
  <c r="C2" i="1"/>
  <c r="D52" i="1" l="1"/>
  <c r="D8" i="1"/>
  <c r="C187" i="1"/>
  <c r="E196" i="1"/>
  <c r="C40" i="1"/>
  <c r="E147" i="1"/>
  <c r="E198" i="1"/>
  <c r="E138" i="1"/>
  <c r="E18" i="1"/>
  <c r="E75" i="1"/>
  <c r="E43" i="1"/>
  <c r="E118" i="1"/>
  <c r="E16" i="1"/>
  <c r="E145" i="1"/>
  <c r="E179" i="1"/>
  <c r="D32" i="1"/>
  <c r="E170" i="1"/>
  <c r="C32" i="1"/>
  <c r="E130" i="1"/>
  <c r="E141" i="1"/>
  <c r="E35" i="1"/>
  <c r="E45" i="1"/>
  <c r="E134" i="1"/>
  <c r="E93" i="1"/>
  <c r="E23" i="1"/>
  <c r="E83" i="1"/>
  <c r="E47" i="1"/>
  <c r="E157" i="1"/>
  <c r="E116" i="1"/>
  <c r="E41" i="1"/>
  <c r="E121" i="1"/>
  <c r="E107" i="1"/>
  <c r="E9" i="1"/>
  <c r="E2" i="1"/>
  <c r="E3" i="1"/>
  <c r="E33" i="1"/>
  <c r="E171" i="1"/>
  <c r="D40" i="1"/>
  <c r="E20" i="1"/>
  <c r="E13" i="1"/>
  <c r="E5" i="1"/>
  <c r="E6" i="1"/>
  <c r="E29" i="1"/>
  <c r="E37" i="1"/>
  <c r="E48" i="1"/>
  <c r="E180" i="1"/>
  <c r="E190" i="1"/>
  <c r="E53" i="1"/>
  <c r="E30" i="1"/>
  <c r="E38" i="1"/>
  <c r="C200" i="1" l="1"/>
  <c r="D200" i="1"/>
  <c r="E40" i="1"/>
  <c r="E32" i="1"/>
  <c r="E187" i="1"/>
  <c r="E52" i="1"/>
  <c r="E8" i="1"/>
  <c r="E200" i="1" l="1"/>
</calcChain>
</file>

<file path=xl/sharedStrings.xml><?xml version="1.0" encoding="utf-8"?>
<sst xmlns="http://schemas.openxmlformats.org/spreadsheetml/2006/main" count="229" uniqueCount="118">
  <si>
    <t>програм/програмска активност</t>
  </si>
  <si>
    <t>у %</t>
  </si>
  <si>
    <t>0606</t>
  </si>
  <si>
    <t>Подршка раду органа јавне управе</t>
  </si>
  <si>
    <t>0039</t>
  </si>
  <si>
    <t>Извршење судских поступака</t>
  </si>
  <si>
    <t>483-Новчане казне и пенали по решењу судова</t>
  </si>
  <si>
    <t>0608</t>
  </si>
  <si>
    <t>СИСТЕМ ЛОКАЛНЕ САМОУПРАВЕ</t>
  </si>
  <si>
    <t>0001</t>
  </si>
  <si>
    <t>Подршка локалној самоуправи</t>
  </si>
  <si>
    <t>463- Трансфери осталим нивоима власти</t>
  </si>
  <si>
    <t>0702</t>
  </si>
  <si>
    <t>РЕАЛИЗАЦИЈА ИНФРАСТРУКТУРНИХ ПРОЈЕКАТА ОД ЗНАЧАЈА ЗА РЕПУБЛИКУ СРБИЈУ</t>
  </si>
  <si>
    <t>4006</t>
  </si>
  <si>
    <t>Експропријација земљишта у циљу изградње капиталних пројеката</t>
  </si>
  <si>
    <t>541-Земљиште</t>
  </si>
  <si>
    <t>Изградња Националног фудбалског стадиона са пратећим садржајима</t>
  </si>
  <si>
    <t>511-Зграде и грађевински објекти</t>
  </si>
  <si>
    <t>EXPO Београд 2027</t>
  </si>
  <si>
    <t>Тунел од Карађоршђеве улице до Дунавске падине</t>
  </si>
  <si>
    <t>511 - Зграде и грађевински објекти</t>
  </si>
  <si>
    <t>Изградња акваријума са пратећим садржајем</t>
  </si>
  <si>
    <t>Линијска инфраструктура</t>
  </si>
  <si>
    <t>0802</t>
  </si>
  <si>
    <t>УРЕЂЕЊЕ СИСТЕМА РАДА И РАДНО-ПРАВНИХ ОДНОСА</t>
  </si>
  <si>
    <t>0014</t>
  </si>
  <si>
    <t>Трансфер организацијама обавезног социјалног осигурања</t>
  </si>
  <si>
    <t>464-Дотације организацијама обавезног социјалног осигурања-дотација НСЗ,РФЗО и ПИО</t>
  </si>
  <si>
    <t>0901</t>
  </si>
  <si>
    <t>ОБАВЕЗНО ПЕНЗИЈСКО И ИНВАЛИДСКО ОСИГУРАЊЕ</t>
  </si>
  <si>
    <t>Подршка за исплату недостајућих средства за редовне пензије</t>
  </si>
  <si>
    <t>464-Дотације организацијама обавезног социјалног осигурања-дотација ПИО</t>
  </si>
  <si>
    <t>0002</t>
  </si>
  <si>
    <t>Подршка остварењу права корисника у складу са Законом о ПИО и посебним прописима</t>
  </si>
  <si>
    <t>0902</t>
  </si>
  <si>
    <t>СОЦИЈАЛНА ЗАШТИТА</t>
  </si>
  <si>
    <t>Подршка Републичком фонду за здравствено осигурање</t>
  </si>
  <si>
    <t>464-Дотације организацијама обавезног социјалног осигурања-дотација РФЗО</t>
  </si>
  <si>
    <t>ОТКЛАЊАЊЕ ПОСЛЕДИЦА ОДУЗИМАЊА ИМОВИНЕ</t>
  </si>
  <si>
    <t>0003</t>
  </si>
  <si>
    <t>Подршка раду Агенције за реституцију</t>
  </si>
  <si>
    <t>424-Специјализоване услуге</t>
  </si>
  <si>
    <t>Отклањање последица одузимања имовине жртвама холокауста који немају живих законских наследника</t>
  </si>
  <si>
    <t>485-Накнада штете за повреде или штету нанету од стране државних органа</t>
  </si>
  <si>
    <t>Враћање одузете имовине и обештећење за одузету имовину</t>
  </si>
  <si>
    <t>ПОЛИТИЧКИ СИСТЕМ</t>
  </si>
  <si>
    <t>0005</t>
  </si>
  <si>
    <t>Финансирање редовног рада политичких субјеката</t>
  </si>
  <si>
    <t>481-Дотације невладиним организацијама</t>
  </si>
  <si>
    <t>УРЕЂЕЊЕ, УПРАВЉАЊЕ И НАДЗОР ФИНАНСИЈСКОГ И ФИСКАЛНОГ СИСТЕМА</t>
  </si>
  <si>
    <t>0004</t>
  </si>
  <si>
    <t>Административна подршка управљању финансијским и фискалним системом</t>
  </si>
  <si>
    <t>411-Плате,додаци и накнаде запослених (зараде)</t>
  </si>
  <si>
    <t>412-Социјални доприноси на терет послодавца</t>
  </si>
  <si>
    <t>413-Накнада у натури</t>
  </si>
  <si>
    <t xml:space="preserve">414-Социјална давања запосленима </t>
  </si>
  <si>
    <t>415-Накнада трошкова за запослене</t>
  </si>
  <si>
    <t>416-Награде запосленима и остали посебни расходи-јубиларне награде</t>
  </si>
  <si>
    <t>421-Стални трошкови</t>
  </si>
  <si>
    <t>422-Трошкови путовања</t>
  </si>
  <si>
    <t>423-Услуге по уговору</t>
  </si>
  <si>
    <t>425-Трошкови поправке и одржавање</t>
  </si>
  <si>
    <t>426-Материјал</t>
  </si>
  <si>
    <t>452-Субвенције приватним финансијским институцијама</t>
  </si>
  <si>
    <t>462-Дотације међународним организацијама</t>
  </si>
  <si>
    <t>482-Порези, обавезне таксе и казне и пенали</t>
  </si>
  <si>
    <t>485- Накнада штете за повреде или штету нанету од стране државних органа</t>
  </si>
  <si>
    <t>512-Машине и опрема</t>
  </si>
  <si>
    <t>515-Нематеријална имовина</t>
  </si>
  <si>
    <t>622-Набавка стране финансијске имовине</t>
  </si>
  <si>
    <t>0012</t>
  </si>
  <si>
    <t>Макроекономске и фискалне анализе и пројекције</t>
  </si>
  <si>
    <t>512 - Машине и опрема</t>
  </si>
  <si>
    <t>0013</t>
  </si>
  <si>
    <t>Припрема и анализа буџета</t>
  </si>
  <si>
    <t>Управљање средствима ЕУ и процес европских интеграција из надлежности Министарства финансија</t>
  </si>
  <si>
    <t>444-Пратећи трошкови задуживања-покриће негативних курсних разлика</t>
  </si>
  <si>
    <t>0015</t>
  </si>
  <si>
    <t>Спровођење другостепеног пореског и царинског поступка</t>
  </si>
  <si>
    <t>Платформа за надзор реализације уговора о јавним набавкама</t>
  </si>
  <si>
    <t>Апликативни систем за централизовани мониторинг ИТ система дата центра</t>
  </si>
  <si>
    <t xml:space="preserve">Пројеката развоја тржишта капитала </t>
  </si>
  <si>
    <t>Централни информациони систем за обрачун примања запослених у јавном сектору - Искра</t>
  </si>
  <si>
    <t>Интегрисани комуникациони систем</t>
  </si>
  <si>
    <t>Информациони систем - ПИМИС</t>
  </si>
  <si>
    <t>Централизована платформа за електронске фактуре правних лица и предузетника</t>
  </si>
  <si>
    <t>Документ менаџмент систем</t>
  </si>
  <si>
    <t>Надоградња система за консолидацију података и пословно извештавање</t>
  </si>
  <si>
    <t>Надоградња система за управљање претприступне помоћи ЕУ</t>
  </si>
  <si>
    <t>Информациони систем Е - акцизе</t>
  </si>
  <si>
    <t>Пројекат унапређења управљања јавним финанасијама за зелену транзицију</t>
  </si>
  <si>
    <t>621-Набавка домаће финансијске имовине</t>
  </si>
  <si>
    <t>УПРАВЉАЊЕ ПОРЕСКИМ СИСТЕМОМ И ПОРЕСКОМ АДМИНИСТРАЦИЈОМ</t>
  </si>
  <si>
    <t>Нормативно уређење фискалног система</t>
  </si>
  <si>
    <t>426 - Материјал</t>
  </si>
  <si>
    <t>УПРАВЉАЊЕ ЦАРИНСКИМ СИСТЕМОМ И ЦАРИНСКОМ АДМИНИСТРАЦИЈОМ</t>
  </si>
  <si>
    <t>Нормативно уређење царинског система</t>
  </si>
  <si>
    <t>416-Награде запосленима и остали посебни расходи</t>
  </si>
  <si>
    <t>ИНТЕРВЕНЦИЈСКА СРЕДСТВА</t>
  </si>
  <si>
    <t xml:space="preserve">Интервенцијска средства за потребе спровођења ИПА програма </t>
  </si>
  <si>
    <t>Текућа буџетска резерва</t>
  </si>
  <si>
    <t>499-Текућа буџетска резерва</t>
  </si>
  <si>
    <t>Стална буџетска резерва</t>
  </si>
  <si>
    <t>499-Стална буџетска резерва</t>
  </si>
  <si>
    <t>УКУПНО МИНИСТАРСТВО ФИНАНСИЈА</t>
  </si>
  <si>
    <t>Текућа апропријација 2026. год.</t>
  </si>
  <si>
    <t>423 - Услуге по уговору</t>
  </si>
  <si>
    <t>Изградња нове зграде Природњачког музеја</t>
  </si>
  <si>
    <t>441-отплата домаћих камата</t>
  </si>
  <si>
    <t>Подршка реализацији EXPO Београд 2027</t>
  </si>
  <si>
    <t>451-Субвенције јавним нефинансијским предузећима и организацијама</t>
  </si>
  <si>
    <t>Пројектовање и изградња објеката у зонама Б и Е у циљу реализације Међународне специјализоване изложбе „EXPO Belgrade 2027“ са пратећим садржајима на територији градске општине Сурчин у Београду</t>
  </si>
  <si>
    <t>Кредитна подршка</t>
  </si>
  <si>
    <t>Софтверска платформа за напредни надзор и предлог</t>
  </si>
  <si>
    <t>484-Накнада штете за повреде или штету насталу услед елементарних непогода или других природних узрока</t>
  </si>
  <si>
    <t xml:space="preserve">Извршено до 30.09.2026. </t>
  </si>
  <si>
    <t>Парламентарни и локални избори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</si>
</sst>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  <charset val="238"/>
    </font>
    <font>
      <i/>
      <sz val="8"/>
      <name val="Arial"/>
      <family val="2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</font>
    <font>
      <b/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i/>
      <sz val="8"/>
      <color theme="1"/>
      <name val="Arial"/>
      <family val="2"/>
    </font>
    <font>
      <b/>
      <sz val="8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8" fillId="0" borderId="0"/>
  </cellStyleXfs>
  <cellXfs count="239">
    <xf numFmtId="0" fontId="0" fillId="0" borderId="0" xfId="0"/>
    <xf numFmtId="0" fontId="2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6" fillId="0" borderId="6" xfId="0" applyNumberFormat="1" applyFont="1" applyBorder="1" applyAlignment="1">
      <alignment horizontal="right" wrapText="1"/>
    </xf>
    <xf numFmtId="4" fontId="7" fillId="0" borderId="7" xfId="0" applyNumberFormat="1" applyFont="1" applyBorder="1" applyAlignment="1">
      <alignment horizontal="right" wrapText="1"/>
    </xf>
    <xf numFmtId="4" fontId="9" fillId="0" borderId="9" xfId="0" applyNumberFormat="1" applyFont="1" applyBorder="1" applyAlignment="1">
      <alignment horizontal="right" wrapText="1"/>
    </xf>
    <xf numFmtId="4" fontId="2" fillId="0" borderId="10" xfId="0" applyNumberFormat="1" applyFont="1" applyBorder="1" applyAlignment="1">
      <alignment horizontal="right" wrapText="1"/>
    </xf>
    <xf numFmtId="4" fontId="3" fillId="0" borderId="1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/>
    <xf numFmtId="4" fontId="7" fillId="0" borderId="12" xfId="0" applyNumberFormat="1" applyFont="1" applyBorder="1" applyAlignment="1">
      <alignment horizontal="right" wrapText="1"/>
    </xf>
    <xf numFmtId="4" fontId="8" fillId="0" borderId="14" xfId="0" applyNumberFormat="1" applyFont="1" applyBorder="1"/>
    <xf numFmtId="4" fontId="11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20" xfId="0" applyNumberFormat="1" applyFont="1" applyBorder="1"/>
    <xf numFmtId="4" fontId="2" fillId="0" borderId="21" xfId="0" applyNumberFormat="1" applyFont="1" applyBorder="1" applyAlignment="1">
      <alignment horizontal="right" wrapText="1"/>
    </xf>
    <xf numFmtId="4" fontId="8" fillId="0" borderId="24" xfId="0" applyNumberFormat="1" applyFont="1" applyBorder="1"/>
    <xf numFmtId="4" fontId="2" fillId="0" borderId="25" xfId="0" applyNumberFormat="1" applyFont="1" applyBorder="1" applyAlignment="1">
      <alignment horizontal="right" wrapText="1"/>
    </xf>
    <xf numFmtId="4" fontId="6" fillId="0" borderId="24" xfId="0" applyNumberFormat="1" applyFont="1" applyBorder="1"/>
    <xf numFmtId="43" fontId="6" fillId="0" borderId="20" xfId="1" applyFont="1" applyFill="1" applyBorder="1" applyAlignment="1"/>
    <xf numFmtId="43" fontId="14" fillId="0" borderId="20" xfId="1" applyFont="1" applyFill="1" applyBorder="1" applyAlignment="1"/>
    <xf numFmtId="43" fontId="15" fillId="0" borderId="6" xfId="1" applyFont="1" applyFill="1" applyBorder="1" applyAlignment="1"/>
    <xf numFmtId="43" fontId="14" fillId="0" borderId="6" xfId="1" applyFont="1" applyFill="1" applyBorder="1" applyAlignment="1"/>
    <xf numFmtId="4" fontId="5" fillId="0" borderId="25" xfId="0" applyNumberFormat="1" applyFont="1" applyBorder="1" applyAlignment="1">
      <alignment horizontal="right" wrapText="1"/>
    </xf>
    <xf numFmtId="43" fontId="14" fillId="0" borderId="5" xfId="1" applyFont="1" applyFill="1" applyBorder="1" applyAlignment="1"/>
    <xf numFmtId="4" fontId="5" fillId="0" borderId="5" xfId="0" applyNumberFormat="1" applyFont="1" applyBorder="1"/>
    <xf numFmtId="4" fontId="5" fillId="0" borderId="12" xfId="0" applyNumberFormat="1" applyFont="1" applyBorder="1" applyAlignment="1">
      <alignment horizontal="right" wrapText="1"/>
    </xf>
    <xf numFmtId="4" fontId="8" fillId="0" borderId="9" xfId="0" applyNumberFormat="1" applyFont="1" applyBorder="1"/>
    <xf numFmtId="4" fontId="16" fillId="0" borderId="10" xfId="0" applyNumberFormat="1" applyFont="1" applyBorder="1" applyAlignment="1">
      <alignment horizontal="right" wrapText="1"/>
    </xf>
    <xf numFmtId="4" fontId="7" fillId="0" borderId="17" xfId="0" applyNumberFormat="1" applyFont="1" applyBorder="1"/>
    <xf numFmtId="4" fontId="7" fillId="0" borderId="6" xfId="0" applyNumberFormat="1" applyFont="1" applyBorder="1"/>
    <xf numFmtId="0" fontId="2" fillId="0" borderId="27" xfId="0" applyFont="1" applyBorder="1"/>
    <xf numFmtId="4" fontId="8" fillId="0" borderId="5" xfId="0" applyNumberFormat="1" applyFont="1" applyBorder="1"/>
    <xf numFmtId="4" fontId="16" fillId="0" borderId="25" xfId="0" applyNumberFormat="1" applyFont="1" applyBorder="1" applyAlignment="1">
      <alignment horizontal="right" wrapText="1"/>
    </xf>
    <xf numFmtId="4" fontId="7" fillId="0" borderId="20" xfId="0" applyNumberFormat="1" applyFont="1" applyBorder="1"/>
    <xf numFmtId="4" fontId="7" fillId="0" borderId="25" xfId="0" applyNumberFormat="1" applyFont="1" applyBorder="1" applyAlignment="1">
      <alignment horizontal="right" wrapText="1"/>
    </xf>
    <xf numFmtId="4" fontId="8" fillId="0" borderId="6" xfId="0" applyNumberFormat="1" applyFont="1" applyBorder="1"/>
    <xf numFmtId="4" fontId="7" fillId="0" borderId="21" xfId="0" applyNumberFormat="1" applyFont="1" applyBorder="1" applyAlignment="1">
      <alignment horizontal="right" wrapText="1"/>
    </xf>
    <xf numFmtId="4" fontId="5" fillId="0" borderId="20" xfId="0" applyNumberFormat="1" applyFont="1" applyBorder="1" applyAlignment="1">
      <alignment horizontal="right"/>
    </xf>
    <xf numFmtId="4" fontId="8" fillId="0" borderId="14" xfId="0" applyNumberFormat="1" applyFont="1" applyBorder="1" applyAlignment="1">
      <alignment horizontal="right"/>
    </xf>
    <xf numFmtId="4" fontId="5" fillId="0" borderId="6" xfId="0" applyNumberFormat="1" applyFont="1" applyBorder="1"/>
    <xf numFmtId="0" fontId="3" fillId="0" borderId="29" xfId="0" applyFont="1" applyBorder="1" applyAlignment="1">
      <alignment horizontal="center" vertical="center"/>
    </xf>
    <xf numFmtId="4" fontId="5" fillId="0" borderId="31" xfId="0" applyNumberFormat="1" applyFont="1" applyBorder="1"/>
    <xf numFmtId="4" fontId="5" fillId="0" borderId="32" xfId="0" applyNumberFormat="1" applyFont="1" applyBorder="1" applyAlignment="1">
      <alignment horizontal="right" wrapText="1"/>
    </xf>
    <xf numFmtId="4" fontId="2" fillId="0" borderId="12" xfId="0" applyNumberFormat="1" applyFont="1" applyBorder="1" applyAlignment="1">
      <alignment horizontal="right" wrapText="1"/>
    </xf>
    <xf numFmtId="4" fontId="8" fillId="0" borderId="20" xfId="0" applyNumberFormat="1" applyFont="1" applyBorder="1" applyAlignment="1">
      <alignment wrapText="1"/>
    </xf>
    <xf numFmtId="4" fontId="8" fillId="0" borderId="24" xfId="0" applyNumberFormat="1" applyFont="1" applyBorder="1" applyAlignment="1">
      <alignment wrapText="1"/>
    </xf>
    <xf numFmtId="0" fontId="2" fillId="0" borderId="34" xfId="2" applyFont="1" applyBorder="1"/>
    <xf numFmtId="0" fontId="5" fillId="0" borderId="34" xfId="0" applyFont="1" applyBorder="1"/>
    <xf numFmtId="0" fontId="2" fillId="0" borderId="34" xfId="0" applyFont="1" applyBorder="1"/>
    <xf numFmtId="4" fontId="8" fillId="0" borderId="9" xfId="0" applyNumberFormat="1" applyFont="1" applyBorder="1" applyAlignment="1">
      <alignment horizontal="right" wrapText="1"/>
    </xf>
    <xf numFmtId="4" fontId="19" fillId="0" borderId="6" xfId="0" applyNumberFormat="1" applyFont="1" applyBorder="1"/>
    <xf numFmtId="4" fontId="5" fillId="0" borderId="6" xfId="0" applyNumberFormat="1" applyFont="1" applyBorder="1" applyAlignment="1">
      <alignment horizontal="right"/>
    </xf>
    <xf numFmtId="4" fontId="8" fillId="0" borderId="9" xfId="0" applyNumberFormat="1" applyFont="1" applyBorder="1" applyAlignment="1">
      <alignment horizontal="right"/>
    </xf>
    <xf numFmtId="4" fontId="2" fillId="0" borderId="36" xfId="0" applyNumberFormat="1" applyFont="1" applyBorder="1" applyAlignment="1">
      <alignment horizontal="right" wrapText="1"/>
    </xf>
    <xf numFmtId="0" fontId="7" fillId="0" borderId="37" xfId="0" applyFont="1" applyBorder="1"/>
    <xf numFmtId="4" fontId="6" fillId="0" borderId="31" xfId="0" applyNumberFormat="1" applyFont="1" applyBorder="1" applyAlignment="1">
      <alignment horizontal="right"/>
    </xf>
    <xf numFmtId="4" fontId="8" fillId="0" borderId="20" xfId="0" applyNumberFormat="1" applyFont="1" applyBorder="1" applyAlignment="1">
      <alignment horizontal="right"/>
    </xf>
    <xf numFmtId="4" fontId="9" fillId="0" borderId="20" xfId="0" applyNumberFormat="1" applyFont="1" applyBorder="1" applyAlignment="1">
      <alignment horizontal="right"/>
    </xf>
    <xf numFmtId="4" fontId="8" fillId="0" borderId="24" xfId="0" applyNumberFormat="1" applyFont="1" applyBorder="1" applyAlignment="1">
      <alignment horizontal="right"/>
    </xf>
    <xf numFmtId="4" fontId="7" fillId="0" borderId="31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 wrapText="1"/>
    </xf>
    <xf numFmtId="4" fontId="8" fillId="0" borderId="6" xfId="0" applyNumberFormat="1" applyFont="1" applyBorder="1" applyAlignment="1">
      <alignment horizontal="right"/>
    </xf>
    <xf numFmtId="4" fontId="5" fillId="0" borderId="31" xfId="0" applyNumberFormat="1" applyFont="1" applyBorder="1" applyAlignment="1">
      <alignment horizontal="right"/>
    </xf>
    <xf numFmtId="4" fontId="9" fillId="0" borderId="38" xfId="0" applyNumberFormat="1" applyFont="1" applyBorder="1" applyAlignment="1">
      <alignment horizontal="right"/>
    </xf>
    <xf numFmtId="0" fontId="2" fillId="0" borderId="35" xfId="0" applyFont="1" applyBorder="1"/>
    <xf numFmtId="4" fontId="9" fillId="0" borderId="39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4" fontId="9" fillId="0" borderId="33" xfId="0" applyNumberFormat="1" applyFont="1" applyBorder="1" applyAlignment="1">
      <alignment horizontal="right"/>
    </xf>
    <xf numFmtId="0" fontId="7" fillId="0" borderId="34" xfId="0" applyFont="1" applyBorder="1"/>
    <xf numFmtId="4" fontId="5" fillId="0" borderId="41" xfId="0" applyNumberFormat="1" applyFont="1" applyBorder="1" applyAlignment="1">
      <alignment horizontal="right" wrapText="1"/>
    </xf>
    <xf numFmtId="4" fontId="5" fillId="0" borderId="21" xfId="0" applyNumberFormat="1" applyFont="1" applyBorder="1" applyAlignment="1">
      <alignment horizontal="right" wrapText="1"/>
    </xf>
    <xf numFmtId="4" fontId="5" fillId="0" borderId="10" xfId="0" applyNumberFormat="1" applyFont="1" applyBorder="1" applyAlignment="1">
      <alignment horizontal="right" wrapText="1"/>
    </xf>
    <xf numFmtId="0" fontId="0" fillId="0" borderId="0" xfId="0" applyAlignment="1">
      <alignment horizontal="center" vertical="center"/>
    </xf>
    <xf numFmtId="4" fontId="7" fillId="0" borderId="32" xfId="0" applyNumberFormat="1" applyFont="1" applyBorder="1" applyAlignment="1">
      <alignment horizontal="right" wrapText="1"/>
    </xf>
    <xf numFmtId="4" fontId="8" fillId="0" borderId="20" xfId="0" applyNumberFormat="1" applyFont="1" applyBorder="1" applyAlignment="1">
      <alignment horizontal="right" wrapText="1"/>
    </xf>
    <xf numFmtId="4" fontId="3" fillId="0" borderId="28" xfId="0" applyNumberFormat="1" applyFont="1" applyBorder="1" applyAlignment="1">
      <alignment horizontal="center" vertical="center"/>
    </xf>
    <xf numFmtId="4" fontId="3" fillId="0" borderId="36" xfId="0" applyNumberFormat="1" applyFont="1" applyBorder="1" applyAlignment="1">
      <alignment horizontal="center" vertical="center" wrapText="1"/>
    </xf>
    <xf numFmtId="4" fontId="13" fillId="0" borderId="20" xfId="0" applyNumberFormat="1" applyFont="1" applyBorder="1"/>
    <xf numFmtId="0" fontId="3" fillId="0" borderId="34" xfId="0" applyFont="1" applyBorder="1" applyAlignment="1">
      <alignment horizontal="left"/>
    </xf>
    <xf numFmtId="0" fontId="14" fillId="0" borderId="35" xfId="0" applyFont="1" applyBorder="1"/>
    <xf numFmtId="0" fontId="14" fillId="0" borderId="0" xfId="0" applyFont="1"/>
    <xf numFmtId="4" fontId="7" fillId="0" borderId="5" xfId="0" applyNumberFormat="1" applyFont="1" applyBorder="1" applyAlignment="1">
      <alignment horizontal="right"/>
    </xf>
    <xf numFmtId="4" fontId="7" fillId="0" borderId="20" xfId="0" applyNumberFormat="1" applyFont="1" applyBorder="1" applyAlignment="1">
      <alignment horizontal="right"/>
    </xf>
    <xf numFmtId="4" fontId="5" fillId="0" borderId="40" xfId="0" applyNumberFormat="1" applyFont="1" applyBorder="1" applyAlignment="1">
      <alignment horizontal="right"/>
    </xf>
    <xf numFmtId="0" fontId="0" fillId="0" borderId="0" xfId="0" applyAlignment="1">
      <alignment wrapText="1"/>
    </xf>
    <xf numFmtId="4" fontId="21" fillId="0" borderId="0" xfId="0" applyNumberFormat="1" applyFont="1"/>
    <xf numFmtId="4" fontId="0" fillId="0" borderId="0" xfId="0" applyNumberFormat="1"/>
    <xf numFmtId="4" fontId="2" fillId="0" borderId="3" xfId="0" applyNumberFormat="1" applyFont="1" applyBorder="1" applyAlignment="1">
      <alignment horizontal="center" wrapText="1"/>
    </xf>
    <xf numFmtId="4" fontId="9" fillId="0" borderId="14" xfId="0" applyNumberFormat="1" applyFont="1" applyBorder="1"/>
    <xf numFmtId="4" fontId="6" fillId="0" borderId="20" xfId="0" applyNumberFormat="1" applyFont="1" applyBorder="1"/>
    <xf numFmtId="2" fontId="6" fillId="0" borderId="20" xfId="1" applyNumberFormat="1" applyFont="1" applyFill="1" applyBorder="1" applyAlignment="1"/>
    <xf numFmtId="2" fontId="14" fillId="0" borderId="20" xfId="1" applyNumberFormat="1" applyFont="1" applyFill="1" applyBorder="1" applyAlignment="1"/>
    <xf numFmtId="4" fontId="9" fillId="0" borderId="5" xfId="0" applyNumberFormat="1" applyFont="1" applyBorder="1"/>
    <xf numFmtId="4" fontId="9" fillId="0" borderId="9" xfId="0" applyNumberFormat="1" applyFont="1" applyBorder="1"/>
    <xf numFmtId="4" fontId="5" fillId="0" borderId="20" xfId="0" applyNumberFormat="1" applyFont="1" applyBorder="1"/>
    <xf numFmtId="4" fontId="8" fillId="0" borderId="28" xfId="0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" fontId="8" fillId="0" borderId="17" xfId="0" applyNumberFormat="1" applyFont="1" applyBorder="1"/>
    <xf numFmtId="4" fontId="8" fillId="0" borderId="19" xfId="0" applyNumberFormat="1" applyFont="1" applyBorder="1"/>
    <xf numFmtId="4" fontId="8" fillId="0" borderId="23" xfId="0" applyNumberFormat="1" applyFont="1" applyBorder="1"/>
    <xf numFmtId="4" fontId="8" fillId="0" borderId="13" xfId="0" applyNumberFormat="1" applyFont="1" applyBorder="1"/>
    <xf numFmtId="4" fontId="2" fillId="0" borderId="20" xfId="0" applyNumberFormat="1" applyFont="1" applyBorder="1" applyAlignment="1">
      <alignment horizontal="right"/>
    </xf>
    <xf numFmtId="0" fontId="14" fillId="0" borderId="9" xfId="0" applyFont="1" applyBorder="1"/>
    <xf numFmtId="4" fontId="7" fillId="0" borderId="5" xfId="0" applyNumberFormat="1" applyFont="1" applyBorder="1"/>
    <xf numFmtId="0" fontId="7" fillId="0" borderId="43" xfId="0" applyFont="1" applyBorder="1"/>
    <xf numFmtId="0" fontId="17" fillId="0" borderId="0" xfId="0" applyFont="1"/>
    <xf numFmtId="4" fontId="9" fillId="0" borderId="24" xfId="0" applyNumberFormat="1" applyFont="1" applyBorder="1" applyAlignment="1">
      <alignment horizontal="right"/>
    </xf>
    <xf numFmtId="39" fontId="23" fillId="0" borderId="6" xfId="1" applyNumberFormat="1" applyFont="1" applyFill="1" applyBorder="1" applyAlignment="1"/>
    <xf numFmtId="0" fontId="22" fillId="0" borderId="0" xfId="0" applyFont="1"/>
    <xf numFmtId="39" fontId="15" fillId="0" borderId="20" xfId="1" applyNumberFormat="1" applyFont="1" applyFill="1" applyBorder="1" applyAlignment="1"/>
    <xf numFmtId="2" fontId="14" fillId="0" borderId="5" xfId="1" applyNumberFormat="1" applyFont="1" applyFill="1" applyBorder="1" applyAlignment="1"/>
    <xf numFmtId="164" fontId="2" fillId="0" borderId="7" xfId="0" applyNumberFormat="1" applyFont="1" applyBorder="1" applyAlignment="1">
      <alignment horizontal="right" wrapText="1"/>
    </xf>
    <xf numFmtId="4" fontId="7" fillId="0" borderId="14" xfId="0" applyNumberFormat="1" applyFont="1" applyBorder="1" applyAlignment="1">
      <alignment horizontal="right"/>
    </xf>
    <xf numFmtId="4" fontId="9" fillId="0" borderId="6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 wrapText="1"/>
    </xf>
    <xf numFmtId="4" fontId="2" fillId="0" borderId="24" xfId="0" applyNumberFormat="1" applyFont="1" applyBorder="1" applyAlignment="1">
      <alignment horizontal="right"/>
    </xf>
    <xf numFmtId="0" fontId="5" fillId="0" borderId="0" xfId="0" applyFont="1"/>
    <xf numFmtId="0" fontId="7" fillId="0" borderId="29" xfId="0" applyFont="1" applyBorder="1"/>
    <xf numFmtId="4" fontId="6" fillId="0" borderId="3" xfId="0" applyNumberFormat="1" applyFont="1" applyBorder="1" applyAlignment="1">
      <alignment horizontal="right"/>
    </xf>
    <xf numFmtId="4" fontId="21" fillId="0" borderId="3" xfId="0" applyNumberFormat="1" applyFont="1" applyBorder="1"/>
    <xf numFmtId="0" fontId="5" fillId="0" borderId="29" xfId="0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 wrapText="1"/>
    </xf>
    <xf numFmtId="0" fontId="2" fillId="0" borderId="34" xfId="0" applyFont="1" applyBorder="1" applyAlignment="1">
      <alignment horizontal="center"/>
    </xf>
    <xf numFmtId="4" fontId="5" fillId="0" borderId="36" xfId="0" applyNumberFormat="1" applyFont="1" applyBorder="1" applyAlignment="1">
      <alignment horizontal="right" wrapText="1"/>
    </xf>
    <xf numFmtId="0" fontId="2" fillId="0" borderId="29" xfId="0" applyFont="1" applyBorder="1" applyAlignment="1">
      <alignment horizontal="center" vertical="center" wrapText="1"/>
    </xf>
    <xf numFmtId="0" fontId="3" fillId="0" borderId="29" xfId="0" quotePrefix="1" applyFont="1" applyBorder="1" applyAlignment="1">
      <alignment horizontal="center" vertical="center"/>
    </xf>
    <xf numFmtId="0" fontId="5" fillId="0" borderId="34" xfId="0" quotePrefix="1" applyFont="1" applyBorder="1" applyAlignment="1">
      <alignment horizontal="right"/>
    </xf>
    <xf numFmtId="0" fontId="2" fillId="0" borderId="45" xfId="0" applyFont="1" applyBorder="1" applyAlignment="1">
      <alignment horizontal="center" vertical="center" wrapText="1"/>
    </xf>
    <xf numFmtId="0" fontId="2" fillId="0" borderId="45" xfId="0" applyFont="1" applyBorder="1"/>
    <xf numFmtId="0" fontId="5" fillId="0" borderId="43" xfId="0" quotePrefix="1" applyFont="1" applyBorder="1" applyAlignment="1">
      <alignment horizontal="right"/>
    </xf>
    <xf numFmtId="0" fontId="2" fillId="0" borderId="46" xfId="0" applyFont="1" applyBorder="1"/>
    <xf numFmtId="0" fontId="5" fillId="0" borderId="46" xfId="0" applyFont="1" applyBorder="1"/>
    <xf numFmtId="0" fontId="5" fillId="0" borderId="27" xfId="0" applyFont="1" applyBorder="1"/>
    <xf numFmtId="0" fontId="5" fillId="0" borderId="19" xfId="0" applyFont="1" applyBorder="1"/>
    <xf numFmtId="0" fontId="2" fillId="0" borderId="19" xfId="0" applyFont="1" applyBorder="1"/>
    <xf numFmtId="0" fontId="2" fillId="0" borderId="23" xfId="0" applyFont="1" applyBorder="1"/>
    <xf numFmtId="0" fontId="2" fillId="0" borderId="0" xfId="0" applyFont="1"/>
    <xf numFmtId="0" fontId="5" fillId="0" borderId="35" xfId="0" quotePrefix="1" applyFont="1" applyBorder="1" applyAlignment="1">
      <alignment horizontal="right"/>
    </xf>
    <xf numFmtId="0" fontId="5" fillId="0" borderId="46" xfId="0" quotePrefix="1" applyFont="1" applyBorder="1" applyAlignment="1">
      <alignment horizontal="right"/>
    </xf>
    <xf numFmtId="0" fontId="10" fillId="0" borderId="43" xfId="0" applyFont="1" applyBorder="1" applyAlignment="1">
      <alignment horizontal="left"/>
    </xf>
    <xf numFmtId="49" fontId="5" fillId="0" borderId="46" xfId="0" applyNumberFormat="1" applyFont="1" applyBorder="1" applyAlignment="1">
      <alignment horizontal="right"/>
    </xf>
    <xf numFmtId="0" fontId="5" fillId="0" borderId="45" xfId="0" quotePrefix="1" applyFont="1" applyBorder="1" applyAlignment="1">
      <alignment horizontal="right"/>
    </xf>
    <xf numFmtId="0" fontId="5" fillId="0" borderId="37" xfId="0" quotePrefix="1" applyFont="1" applyBorder="1" applyAlignment="1">
      <alignment horizontal="right"/>
    </xf>
    <xf numFmtId="0" fontId="5" fillId="0" borderId="29" xfId="0" applyFont="1" applyBorder="1"/>
    <xf numFmtId="0" fontId="5" fillId="0" borderId="43" xfId="0" applyFont="1" applyBorder="1"/>
    <xf numFmtId="0" fontId="7" fillId="0" borderId="47" xfId="0" applyFont="1" applyBorder="1"/>
    <xf numFmtId="0" fontId="7" fillId="0" borderId="19" xfId="0" applyFont="1" applyBorder="1"/>
    <xf numFmtId="0" fontId="7" fillId="0" borderId="23" xfId="0" applyFont="1" applyBorder="1"/>
    <xf numFmtId="0" fontId="2" fillId="0" borderId="17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7" xfId="2" applyFont="1" applyBorder="1"/>
    <xf numFmtId="0" fontId="2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5" fillId="0" borderId="43" xfId="0" applyFont="1" applyBorder="1" applyAlignment="1">
      <alignment horizontal="right"/>
    </xf>
    <xf numFmtId="0" fontId="3" fillId="0" borderId="19" xfId="0" applyFont="1" applyBorder="1" applyAlignment="1">
      <alignment horizontal="center" vertical="center"/>
    </xf>
    <xf numFmtId="0" fontId="3" fillId="0" borderId="43" xfId="0" applyFont="1" applyBorder="1" applyAlignment="1">
      <alignment horizontal="left"/>
    </xf>
    <xf numFmtId="0" fontId="5" fillId="0" borderId="27" xfId="0" quotePrefix="1" applyFont="1" applyBorder="1" applyAlignment="1">
      <alignment horizontal="right"/>
    </xf>
    <xf numFmtId="0" fontId="0" fillId="0" borderId="29" xfId="0" applyBorder="1"/>
    <xf numFmtId="0" fontId="2" fillId="0" borderId="4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5" fillId="0" borderId="34" xfId="0" applyFont="1" applyBorder="1" applyAlignment="1">
      <alignment wrapText="1"/>
    </xf>
    <xf numFmtId="0" fontId="8" fillId="0" borderId="45" xfId="0" applyFont="1" applyBorder="1" applyAlignment="1">
      <alignment wrapText="1"/>
    </xf>
    <xf numFmtId="0" fontId="3" fillId="0" borderId="29" xfId="0" applyFont="1" applyBorder="1" applyAlignment="1">
      <alignment horizontal="center" vertical="center" wrapText="1"/>
    </xf>
    <xf numFmtId="0" fontId="5" fillId="0" borderId="43" xfId="0" applyFont="1" applyBorder="1" applyAlignment="1">
      <alignment wrapText="1"/>
    </xf>
    <xf numFmtId="0" fontId="8" fillId="0" borderId="46" xfId="0" applyFont="1" applyBorder="1" applyAlignment="1">
      <alignment wrapText="1"/>
    </xf>
    <xf numFmtId="0" fontId="24" fillId="0" borderId="34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3" fillId="0" borderId="18" xfId="0" applyFont="1" applyBorder="1" applyAlignment="1">
      <alignment wrapText="1"/>
    </xf>
    <xf numFmtId="0" fontId="13" fillId="0" borderId="16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3" fillId="0" borderId="18" xfId="0" applyFont="1" applyBorder="1" applyAlignment="1">
      <alignment wrapText="1"/>
    </xf>
    <xf numFmtId="0" fontId="7" fillId="0" borderId="18" xfId="0" applyFont="1" applyBorder="1" applyAlignment="1">
      <alignment horizontal="left" wrapText="1"/>
    </xf>
    <xf numFmtId="0" fontId="7" fillId="0" borderId="16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5" fillId="0" borderId="16" xfId="0" applyNumberFormat="1" applyFont="1" applyBorder="1" applyAlignment="1">
      <alignment wrapText="1"/>
    </xf>
    <xf numFmtId="0" fontId="8" fillId="0" borderId="43" xfId="0" applyFont="1" applyBorder="1" applyAlignment="1">
      <alignment wrapText="1"/>
    </xf>
    <xf numFmtId="49" fontId="5" fillId="0" borderId="30" xfId="0" applyNumberFormat="1" applyFont="1" applyBorder="1" applyAlignment="1">
      <alignment wrapText="1"/>
    </xf>
    <xf numFmtId="0" fontId="5" fillId="0" borderId="30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35" xfId="0" applyFont="1" applyBorder="1" applyAlignment="1">
      <alignment wrapText="1"/>
    </xf>
    <xf numFmtId="0" fontId="7" fillId="0" borderId="42" xfId="0" applyFont="1" applyBorder="1" applyAlignment="1">
      <alignment wrapText="1"/>
    </xf>
    <xf numFmtId="4" fontId="2" fillId="0" borderId="25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3" fillId="0" borderId="26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20" fillId="0" borderId="1" xfId="0" applyFont="1" applyBorder="1" applyAlignment="1">
      <alignment wrapText="1"/>
    </xf>
    <xf numFmtId="4" fontId="0" fillId="0" borderId="0" xfId="0" applyNumberFormat="1" applyBorder="1"/>
    <xf numFmtId="0" fontId="0" fillId="0" borderId="0" xfId="0" applyBorder="1"/>
    <xf numFmtId="4" fontId="21" fillId="0" borderId="0" xfId="0" applyNumberFormat="1" applyFont="1" applyBorder="1"/>
    <xf numFmtId="0" fontId="24" fillId="0" borderId="20" xfId="0" applyFont="1" applyBorder="1" applyAlignment="1">
      <alignment wrapText="1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2" applyFont="1" applyBorder="1" applyAlignment="1">
      <alignment horizontal="center"/>
    </xf>
    <xf numFmtId="0" fontId="2" fillId="0" borderId="34" xfId="2" applyFont="1" applyBorder="1" applyAlignment="1">
      <alignment horizontal="center"/>
    </xf>
    <xf numFmtId="0" fontId="2" fillId="0" borderId="35" xfId="2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43" fontId="2" fillId="0" borderId="7" xfId="1" applyFont="1" applyBorder="1" applyAlignment="1">
      <alignment horizontal="right" wrapText="1"/>
    </xf>
    <xf numFmtId="4" fontId="11" fillId="0" borderId="14" xfId="0" applyNumberFormat="1" applyFont="1" applyBorder="1" applyAlignment="1">
      <alignment horizontal="center" vertical="center"/>
    </xf>
    <xf numFmtId="4" fontId="11" fillId="0" borderId="28" xfId="0" applyNumberFormat="1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right"/>
    </xf>
    <xf numFmtId="0" fontId="8" fillId="0" borderId="20" xfId="0" applyFont="1" applyBorder="1" applyAlignment="1">
      <alignment wrapText="1"/>
    </xf>
    <xf numFmtId="4" fontId="2" fillId="0" borderId="20" xfId="0" applyNumberFormat="1" applyFont="1" applyBorder="1" applyAlignment="1">
      <alignment horizontal="right" wrapText="1"/>
    </xf>
    <xf numFmtId="0" fontId="5" fillId="0" borderId="5" xfId="0" applyFont="1" applyBorder="1" applyAlignment="1">
      <alignment wrapText="1"/>
    </xf>
    <xf numFmtId="0" fontId="0" fillId="0" borderId="0" xfId="0" applyFont="1" applyBorder="1"/>
    <xf numFmtId="4" fontId="5" fillId="0" borderId="0" xfId="0" applyNumberFormat="1" applyFont="1" applyBorder="1"/>
    <xf numFmtId="4" fontId="2" fillId="0" borderId="5" xfId="0" applyNumberFormat="1" applyFont="1" applyBorder="1"/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6"/>
  <sheetViews>
    <sheetView tabSelected="1" zoomScale="130" zoomScaleNormal="130" workbookViewId="0">
      <selection activeCell="D2" sqref="D2"/>
    </sheetView>
  </sheetViews>
  <sheetFormatPr defaultRowHeight="15" x14ac:dyDescent="0.25"/>
  <cols>
    <col min="2" max="2" width="40" style="90" customWidth="1"/>
    <col min="3" max="3" width="19.140625" customWidth="1"/>
    <col min="4" max="4" width="17.5703125" customWidth="1"/>
    <col min="5" max="5" width="16" customWidth="1"/>
    <col min="6" max="6" width="1.5703125" customWidth="1"/>
    <col min="8" max="8" width="8.85546875" customWidth="1"/>
    <col min="10" max="10" width="17.5703125" bestFit="1" customWidth="1"/>
  </cols>
  <sheetData>
    <row r="1" spans="1:5" ht="34.5" thickBot="1" x14ac:dyDescent="0.3">
      <c r="A1" s="132" t="s">
        <v>0</v>
      </c>
      <c r="B1" s="168"/>
      <c r="C1" s="1" t="s">
        <v>106</v>
      </c>
      <c r="D1" s="93" t="s">
        <v>116</v>
      </c>
      <c r="E1" s="2" t="s">
        <v>1</v>
      </c>
    </row>
    <row r="2" spans="1:5" s="5" customFormat="1" ht="24" customHeight="1" thickBot="1" x14ac:dyDescent="0.3">
      <c r="A2" s="133" t="s">
        <v>2</v>
      </c>
      <c r="B2" s="169" t="s">
        <v>3</v>
      </c>
      <c r="C2" s="3">
        <f>C3</f>
        <v>11004125000</v>
      </c>
      <c r="D2" s="3">
        <f>D3</f>
        <v>2429237847.0900002</v>
      </c>
      <c r="E2" s="4">
        <f>D2/C2*100</f>
        <v>22.075702039825977</v>
      </c>
    </row>
    <row r="3" spans="1:5" x14ac:dyDescent="0.25">
      <c r="A3" s="134" t="s">
        <v>4</v>
      </c>
      <c r="B3" s="170" t="s">
        <v>5</v>
      </c>
      <c r="C3" s="6">
        <f>C4</f>
        <v>11004125000</v>
      </c>
      <c r="D3" s="6">
        <f>D4</f>
        <v>2429237847.0900002</v>
      </c>
      <c r="E3" s="7">
        <f>SUM(D3/C3*100)</f>
        <v>22.075702039825977</v>
      </c>
    </row>
    <row r="4" spans="1:5" ht="15.75" thickBot="1" x14ac:dyDescent="0.3">
      <c r="A4" s="135"/>
      <c r="B4" s="171" t="s">
        <v>6</v>
      </c>
      <c r="C4" s="8">
        <v>11004125000</v>
      </c>
      <c r="D4" s="8">
        <v>2429237847.0900002</v>
      </c>
      <c r="E4" s="9">
        <f t="shared" ref="E4:E90" si="0">SUM(D4/C4*100)</f>
        <v>22.075702039825977</v>
      </c>
    </row>
    <row r="5" spans="1:5" s="5" customFormat="1" ht="28.5" customHeight="1" thickBot="1" x14ac:dyDescent="0.3">
      <c r="A5" s="133" t="s">
        <v>7</v>
      </c>
      <c r="B5" s="169" t="s">
        <v>8</v>
      </c>
      <c r="C5" s="10">
        <f>C6</f>
        <v>36440048000</v>
      </c>
      <c r="D5" s="11">
        <f>D6</f>
        <v>27447285249</v>
      </c>
      <c r="E5" s="12">
        <f>D5/C5*100</f>
        <v>75.321759315465229</v>
      </c>
    </row>
    <row r="6" spans="1:5" x14ac:dyDescent="0.25">
      <c r="A6" s="134" t="s">
        <v>9</v>
      </c>
      <c r="B6" s="172" t="s">
        <v>10</v>
      </c>
      <c r="C6" s="13">
        <f>C7</f>
        <v>36440048000</v>
      </c>
      <c r="D6" s="13">
        <f>D7</f>
        <v>27447285249</v>
      </c>
      <c r="E6" s="14">
        <f t="shared" si="0"/>
        <v>75.321759315465229</v>
      </c>
    </row>
    <row r="7" spans="1:5" ht="18" customHeight="1" thickBot="1" x14ac:dyDescent="0.3">
      <c r="A7" s="136"/>
      <c r="B7" s="173" t="s">
        <v>11</v>
      </c>
      <c r="C7" s="15">
        <v>36440048000</v>
      </c>
      <c r="D7" s="94">
        <v>27447285249</v>
      </c>
      <c r="E7" s="9">
        <f t="shared" si="0"/>
        <v>75.321759315465229</v>
      </c>
    </row>
    <row r="8" spans="1:5" s="17" customFormat="1" ht="42.75" customHeight="1" thickBot="1" x14ac:dyDescent="0.3">
      <c r="A8" s="133" t="s">
        <v>12</v>
      </c>
      <c r="B8" s="174" t="s">
        <v>13</v>
      </c>
      <c r="C8" s="16">
        <f>C28+C25+C23+C20+C18+C16+C13+C11+C9</f>
        <v>120214159331.64</v>
      </c>
      <c r="D8" s="16">
        <f>D28+D23+D20+D16+D13+D11+D9</f>
        <v>71196113432.779999</v>
      </c>
      <c r="E8" s="12">
        <f>D8/C8*100</f>
        <v>59.224399046345447</v>
      </c>
    </row>
    <row r="9" spans="1:5" ht="23.25" x14ac:dyDescent="0.25">
      <c r="A9" s="137" t="s">
        <v>14</v>
      </c>
      <c r="B9" s="175" t="s">
        <v>15</v>
      </c>
      <c r="C9" s="13">
        <f>+C10</f>
        <v>24000000000</v>
      </c>
      <c r="D9" s="13">
        <f>+D10</f>
        <v>9531710177.8799992</v>
      </c>
      <c r="E9" s="14">
        <f t="shared" si="0"/>
        <v>39.715459074499996</v>
      </c>
    </row>
    <row r="10" spans="1:5" x14ac:dyDescent="0.25">
      <c r="A10" s="138"/>
      <c r="B10" s="176" t="s">
        <v>16</v>
      </c>
      <c r="C10" s="18">
        <v>24000000000</v>
      </c>
      <c r="D10" s="18">
        <v>9531710177.8799992</v>
      </c>
      <c r="E10" s="19">
        <f t="shared" si="0"/>
        <v>39.715459074499996</v>
      </c>
    </row>
    <row r="11" spans="1:5" ht="57" x14ac:dyDescent="0.25">
      <c r="A11" s="137">
        <v>4022</v>
      </c>
      <c r="B11" s="177" t="s">
        <v>112</v>
      </c>
      <c r="C11" s="13">
        <f>+C12</f>
        <v>16747634000</v>
      </c>
      <c r="D11" s="13">
        <f>+D12</f>
        <v>16663285129.700001</v>
      </c>
      <c r="E11" s="14">
        <f t="shared" ref="E11:E12" si="1">SUM(D11/C11*100)</f>
        <v>99.496353512979809</v>
      </c>
    </row>
    <row r="12" spans="1:5" x14ac:dyDescent="0.25">
      <c r="A12" s="138"/>
      <c r="B12" s="178" t="s">
        <v>18</v>
      </c>
      <c r="C12" s="18">
        <v>16747634000</v>
      </c>
      <c r="D12" s="18">
        <v>16663285129.700001</v>
      </c>
      <c r="E12" s="19">
        <f t="shared" si="1"/>
        <v>99.496353512979809</v>
      </c>
    </row>
    <row r="13" spans="1:5" ht="23.25" x14ac:dyDescent="0.25">
      <c r="A13" s="137">
        <v>5073</v>
      </c>
      <c r="B13" s="175" t="s">
        <v>17</v>
      </c>
      <c r="C13" s="13">
        <f>C15+C14</f>
        <v>11489559331.639999</v>
      </c>
      <c r="D13" s="13">
        <f>D15+D14</f>
        <v>9996939608.0300007</v>
      </c>
      <c r="E13" s="14">
        <f t="shared" si="0"/>
        <v>87.008903644375508</v>
      </c>
    </row>
    <row r="14" spans="1:5" x14ac:dyDescent="0.25">
      <c r="A14" s="134"/>
      <c r="B14" s="184" t="s">
        <v>107</v>
      </c>
      <c r="C14" s="238">
        <v>120000000</v>
      </c>
      <c r="D14" s="238">
        <v>0</v>
      </c>
      <c r="E14" s="66">
        <f>SUM(D14/C14*100)</f>
        <v>0</v>
      </c>
    </row>
    <row r="15" spans="1:5" x14ac:dyDescent="0.25">
      <c r="A15" s="35"/>
      <c r="B15" s="179" t="s">
        <v>18</v>
      </c>
      <c r="C15" s="20">
        <v>11369559331.639999</v>
      </c>
      <c r="D15" s="20">
        <v>9996939608.0300007</v>
      </c>
      <c r="E15" s="21">
        <f t="shared" si="0"/>
        <v>87.927239011012702</v>
      </c>
    </row>
    <row r="16" spans="1:5" x14ac:dyDescent="0.25">
      <c r="A16" s="139">
        <v>5081</v>
      </c>
      <c r="B16" s="180" t="s">
        <v>19</v>
      </c>
      <c r="C16" s="22">
        <f>+C17</f>
        <v>35705711000</v>
      </c>
      <c r="D16" s="95">
        <f>+D17</f>
        <v>18849947600.630001</v>
      </c>
      <c r="E16" s="27">
        <f t="shared" si="0"/>
        <v>52.792528345479525</v>
      </c>
    </row>
    <row r="17" spans="1:10" x14ac:dyDescent="0.25">
      <c r="A17" s="140"/>
      <c r="B17" s="181" t="s">
        <v>18</v>
      </c>
      <c r="C17" s="20">
        <v>35705711000</v>
      </c>
      <c r="D17" s="20">
        <v>18849947600.630001</v>
      </c>
      <c r="E17" s="19">
        <f>SUM(D17/C17*100)</f>
        <v>52.792528345479525</v>
      </c>
    </row>
    <row r="18" spans="1:10" ht="23.25" x14ac:dyDescent="0.25">
      <c r="A18" s="140">
        <v>5086</v>
      </c>
      <c r="B18" s="182" t="s">
        <v>20</v>
      </c>
      <c r="C18" s="23">
        <f>C19</f>
        <v>2000000000</v>
      </c>
      <c r="D18" s="96">
        <f>D19</f>
        <v>0</v>
      </c>
      <c r="E18" s="41">
        <f t="shared" si="0"/>
        <v>0</v>
      </c>
    </row>
    <row r="19" spans="1:10" x14ac:dyDescent="0.25">
      <c r="A19" s="35"/>
      <c r="B19" s="183" t="s">
        <v>21</v>
      </c>
      <c r="C19" s="24">
        <v>2000000000</v>
      </c>
      <c r="D19" s="97">
        <v>0</v>
      </c>
      <c r="E19" s="21">
        <f t="shared" si="0"/>
        <v>0</v>
      </c>
    </row>
    <row r="20" spans="1:10" x14ac:dyDescent="0.25">
      <c r="A20" s="141">
        <v>5087</v>
      </c>
      <c r="B20" s="175" t="s">
        <v>22</v>
      </c>
      <c r="C20" s="25">
        <f>C21+C22</f>
        <v>1021600000</v>
      </c>
      <c r="D20" s="113">
        <f>D21+D22</f>
        <v>124272743.31</v>
      </c>
      <c r="E20" s="14">
        <f t="shared" si="0"/>
        <v>12.164520684220831</v>
      </c>
    </row>
    <row r="21" spans="1:10" x14ac:dyDescent="0.25">
      <c r="A21" s="141"/>
      <c r="B21" s="184" t="s">
        <v>107</v>
      </c>
      <c r="C21" s="26">
        <v>21600000</v>
      </c>
      <c r="D21" s="97">
        <v>0</v>
      </c>
      <c r="E21" s="7"/>
    </row>
    <row r="22" spans="1:10" x14ac:dyDescent="0.25">
      <c r="A22" s="142"/>
      <c r="B22" s="184" t="s">
        <v>21</v>
      </c>
      <c r="C22" s="26">
        <v>1000000000</v>
      </c>
      <c r="D22" s="24">
        <v>124272743.31</v>
      </c>
      <c r="E22" s="21">
        <f t="shared" si="0"/>
        <v>12.427274331</v>
      </c>
    </row>
    <row r="23" spans="1:10" x14ac:dyDescent="0.25">
      <c r="A23" s="141">
        <v>5088</v>
      </c>
      <c r="B23" s="175" t="s">
        <v>23</v>
      </c>
      <c r="C23" s="25">
        <f>C24</f>
        <v>18722655000</v>
      </c>
      <c r="D23" s="25">
        <f>D24</f>
        <v>13009559081.030001</v>
      </c>
      <c r="E23" s="27">
        <f t="shared" si="0"/>
        <v>69.485652975125589</v>
      </c>
    </row>
    <row r="24" spans="1:10" x14ac:dyDescent="0.25">
      <c r="A24" s="143"/>
      <c r="B24" s="185" t="s">
        <v>21</v>
      </c>
      <c r="C24" s="28">
        <v>18722655000</v>
      </c>
      <c r="D24" s="28">
        <v>13009559081.030001</v>
      </c>
      <c r="E24" s="21">
        <f>SUM(D24/C24*100)</f>
        <v>69.485652975125589</v>
      </c>
    </row>
    <row r="25" spans="1:10" s="114" customFormat="1" x14ac:dyDescent="0.25">
      <c r="A25" s="141">
        <v>5090</v>
      </c>
      <c r="B25" s="186" t="s">
        <v>108</v>
      </c>
      <c r="C25" s="115">
        <f>C26</f>
        <v>2891000000</v>
      </c>
      <c r="D25" s="115">
        <f>D26</f>
        <v>0</v>
      </c>
      <c r="E25" s="76">
        <f>E26</f>
        <v>0</v>
      </c>
    </row>
    <row r="26" spans="1:10" x14ac:dyDescent="0.25">
      <c r="A26" s="144"/>
      <c r="B26" s="185" t="s">
        <v>21</v>
      </c>
      <c r="C26" s="28">
        <v>2891000000</v>
      </c>
      <c r="D26" s="116">
        <v>0</v>
      </c>
      <c r="E26" s="117">
        <f>D26/C26*100</f>
        <v>0</v>
      </c>
    </row>
    <row r="27" spans="1:10" s="114" customFormat="1" ht="57" x14ac:dyDescent="0.25">
      <c r="A27" s="141">
        <v>5095</v>
      </c>
      <c r="B27" s="217" t="s">
        <v>112</v>
      </c>
      <c r="C27" s="115">
        <f>C28</f>
        <v>7636000000</v>
      </c>
      <c r="D27" s="115">
        <f>D28</f>
        <v>3020399092.1999998</v>
      </c>
      <c r="E27" s="76">
        <f>E28</f>
        <v>39.554728813514927</v>
      </c>
    </row>
    <row r="28" spans="1:10" ht="15.75" thickBot="1" x14ac:dyDescent="0.3">
      <c r="A28" s="144"/>
      <c r="B28" s="185" t="s">
        <v>21</v>
      </c>
      <c r="C28" s="28">
        <v>7636000000</v>
      </c>
      <c r="D28" s="28">
        <v>3020399092.1999998</v>
      </c>
      <c r="E28" s="229">
        <f>SUM(D28/C28*100)</f>
        <v>39.554728813514927</v>
      </c>
    </row>
    <row r="29" spans="1:10" s="5" customFormat="1" ht="26.25" thickBot="1" x14ac:dyDescent="0.3">
      <c r="A29" s="133" t="s">
        <v>24</v>
      </c>
      <c r="B29" s="169" t="s">
        <v>25</v>
      </c>
      <c r="C29" s="16">
        <f>C30</f>
        <v>24267109000</v>
      </c>
      <c r="D29" s="16">
        <f>D30</f>
        <v>20433702312.040001</v>
      </c>
      <c r="E29" s="4">
        <f>SUM(D29/C29*100)</f>
        <v>84.203282360663565</v>
      </c>
    </row>
    <row r="30" spans="1:10" ht="23.25" x14ac:dyDescent="0.25">
      <c r="A30" s="137" t="s">
        <v>26</v>
      </c>
      <c r="B30" s="172" t="s">
        <v>27</v>
      </c>
      <c r="C30" s="29">
        <f>C31</f>
        <v>24267109000</v>
      </c>
      <c r="D30" s="29">
        <f>D31</f>
        <v>20433702312.040001</v>
      </c>
      <c r="E30" s="30">
        <f t="shared" si="0"/>
        <v>84.203282360663565</v>
      </c>
    </row>
    <row r="31" spans="1:10" ht="26.25" customHeight="1" thickBot="1" x14ac:dyDescent="0.3">
      <c r="A31" s="145"/>
      <c r="B31" s="171" t="s">
        <v>28</v>
      </c>
      <c r="C31" s="31">
        <v>24267109000</v>
      </c>
      <c r="D31" s="31">
        <v>20433702312.040001</v>
      </c>
      <c r="E31" s="32">
        <f t="shared" si="0"/>
        <v>84.203282360663565</v>
      </c>
      <c r="J31" s="92"/>
    </row>
    <row r="32" spans="1:10" s="5" customFormat="1" ht="26.25" thickBot="1" x14ac:dyDescent="0.3">
      <c r="A32" s="133" t="s">
        <v>29</v>
      </c>
      <c r="B32" s="174" t="s">
        <v>30</v>
      </c>
      <c r="C32" s="16">
        <f>SUM(C33+C35)</f>
        <v>319759000000</v>
      </c>
      <c r="D32" s="11">
        <f>SUM(D33+D35)</f>
        <v>256281669903.20001</v>
      </c>
      <c r="E32" s="4">
        <f t="shared" si="0"/>
        <v>80.148383596145862</v>
      </c>
    </row>
    <row r="33" spans="1:6" ht="23.25" x14ac:dyDescent="0.25">
      <c r="A33" s="137" t="s">
        <v>9</v>
      </c>
      <c r="B33" s="175" t="s">
        <v>31</v>
      </c>
      <c r="C33" s="33">
        <f>C34</f>
        <v>274655000000</v>
      </c>
      <c r="D33" s="34">
        <f>D34</f>
        <v>222715669903.20001</v>
      </c>
      <c r="E33" s="14">
        <f t="shared" si="0"/>
        <v>81.089246474012853</v>
      </c>
      <c r="F33" s="111"/>
    </row>
    <row r="34" spans="1:6" ht="23.25" x14ac:dyDescent="0.25">
      <c r="A34" s="35"/>
      <c r="B34" s="179" t="s">
        <v>32</v>
      </c>
      <c r="C34" s="36">
        <v>274655000000</v>
      </c>
      <c r="D34" s="98">
        <v>222715669903.20001</v>
      </c>
      <c r="E34" s="37">
        <f t="shared" si="0"/>
        <v>81.089246474012853</v>
      </c>
    </row>
    <row r="35" spans="1:6" ht="21.75" customHeight="1" x14ac:dyDescent="0.25">
      <c r="A35" s="146" t="s">
        <v>33</v>
      </c>
      <c r="B35" s="187" t="s">
        <v>34</v>
      </c>
      <c r="C35" s="38">
        <f>C36</f>
        <v>45104000000</v>
      </c>
      <c r="D35" s="38">
        <f>D36</f>
        <v>33566000000</v>
      </c>
      <c r="E35" s="39">
        <f t="shared" si="0"/>
        <v>74.419120255409723</v>
      </c>
    </row>
    <row r="36" spans="1:6" ht="24" thickBot="1" x14ac:dyDescent="0.3">
      <c r="A36" s="136"/>
      <c r="B36" s="173" t="s">
        <v>32</v>
      </c>
      <c r="C36" s="31">
        <v>45104000000</v>
      </c>
      <c r="D36" s="99">
        <v>33566000000</v>
      </c>
      <c r="E36" s="32">
        <f t="shared" si="0"/>
        <v>74.419120255409723</v>
      </c>
    </row>
    <row r="37" spans="1:6" s="5" customFormat="1" ht="21" customHeight="1" thickBot="1" x14ac:dyDescent="0.3">
      <c r="A37" s="133" t="s">
        <v>35</v>
      </c>
      <c r="B37" s="174" t="s">
        <v>36</v>
      </c>
      <c r="C37" s="16">
        <f>C38</f>
        <v>65090000000</v>
      </c>
      <c r="D37" s="16">
        <f>D38</f>
        <v>46468612455.949997</v>
      </c>
      <c r="E37" s="4">
        <f>D37/C37*100</f>
        <v>71.391323484329376</v>
      </c>
    </row>
    <row r="38" spans="1:6" ht="23.25" x14ac:dyDescent="0.25">
      <c r="A38" s="137" t="s">
        <v>9</v>
      </c>
      <c r="B38" s="175" t="s">
        <v>37</v>
      </c>
      <c r="C38" s="34">
        <f>C39</f>
        <v>65090000000</v>
      </c>
      <c r="D38" s="34">
        <f>D39</f>
        <v>46468612455.949997</v>
      </c>
      <c r="E38" s="14">
        <f t="shared" si="0"/>
        <v>71.391323484329376</v>
      </c>
    </row>
    <row r="39" spans="1:6" ht="24" thickBot="1" x14ac:dyDescent="0.3">
      <c r="A39" s="136"/>
      <c r="B39" s="171" t="s">
        <v>38</v>
      </c>
      <c r="C39" s="31">
        <v>65090000000</v>
      </c>
      <c r="D39" s="31">
        <v>46468612455.949997</v>
      </c>
      <c r="E39" s="9">
        <f t="shared" si="0"/>
        <v>71.391323484329376</v>
      </c>
    </row>
    <row r="40" spans="1:6" s="5" customFormat="1" ht="26.25" thickBot="1" x14ac:dyDescent="0.3">
      <c r="A40" s="45">
        <v>1003</v>
      </c>
      <c r="B40" s="169" t="s">
        <v>39</v>
      </c>
      <c r="C40" s="16">
        <f>SUM(C41+C43+C45)</f>
        <v>7109180000</v>
      </c>
      <c r="D40" s="11">
        <f>SUM(D41+D43+D45)</f>
        <v>6196989570.9499998</v>
      </c>
      <c r="E40" s="4">
        <f t="shared" si="0"/>
        <v>87.168837628952986</v>
      </c>
    </row>
    <row r="41" spans="1:6" x14ac:dyDescent="0.25">
      <c r="A41" s="137" t="s">
        <v>40</v>
      </c>
      <c r="B41" s="188" t="s">
        <v>41</v>
      </c>
      <c r="C41" s="34">
        <f>C42</f>
        <v>583000000</v>
      </c>
      <c r="D41" s="34">
        <f>D42</f>
        <v>419249997</v>
      </c>
      <c r="E41" s="14">
        <f t="shared" si="0"/>
        <v>71.912520926243573</v>
      </c>
    </row>
    <row r="42" spans="1:6" x14ac:dyDescent="0.25">
      <c r="A42" s="147"/>
      <c r="B42" s="178" t="s">
        <v>42</v>
      </c>
      <c r="C42" s="40">
        <v>583000000</v>
      </c>
      <c r="D42" s="40">
        <v>419249997</v>
      </c>
      <c r="E42" s="19">
        <f t="shared" si="0"/>
        <v>71.912520926243573</v>
      </c>
    </row>
    <row r="43" spans="1:6" ht="39" customHeight="1" x14ac:dyDescent="0.25">
      <c r="A43" s="146" t="s">
        <v>9</v>
      </c>
      <c r="B43" s="187" t="s">
        <v>43</v>
      </c>
      <c r="C43" s="38">
        <f>C44</f>
        <v>118180000</v>
      </c>
      <c r="D43" s="38">
        <f>D44</f>
        <v>83628630.459999993</v>
      </c>
      <c r="E43" s="41">
        <f t="shared" si="0"/>
        <v>70.763775985784392</v>
      </c>
    </row>
    <row r="44" spans="1:6" ht="23.25" x14ac:dyDescent="0.25">
      <c r="A44" s="35"/>
      <c r="B44" s="181" t="s">
        <v>44</v>
      </c>
      <c r="C44" s="20">
        <v>118180000</v>
      </c>
      <c r="D44" s="20">
        <v>83628630.459999993</v>
      </c>
      <c r="E44" s="21">
        <f t="shared" si="0"/>
        <v>70.763775985784392</v>
      </c>
    </row>
    <row r="45" spans="1:6" ht="23.25" x14ac:dyDescent="0.25">
      <c r="A45" s="148" t="s">
        <v>33</v>
      </c>
      <c r="B45" s="182" t="s">
        <v>45</v>
      </c>
      <c r="C45" s="42">
        <f>SUM(C46:C46)</f>
        <v>6408000000</v>
      </c>
      <c r="D45" s="100">
        <f>SUM(D46:D46)</f>
        <v>5694110943.4899998</v>
      </c>
      <c r="E45" s="27">
        <f t="shared" si="0"/>
        <v>88.859409230493128</v>
      </c>
    </row>
    <row r="46" spans="1:6" ht="24" thickBot="1" x14ac:dyDescent="0.3">
      <c r="A46" s="70"/>
      <c r="B46" s="189" t="s">
        <v>44</v>
      </c>
      <c r="C46" s="43">
        <v>6408000000</v>
      </c>
      <c r="D46" s="101">
        <v>5694110943.4899998</v>
      </c>
      <c r="E46" s="9">
        <f t="shared" si="0"/>
        <v>88.859409230493128</v>
      </c>
    </row>
    <row r="47" spans="1:6" s="5" customFormat="1" ht="23.25" customHeight="1" thickBot="1" x14ac:dyDescent="0.3">
      <c r="A47" s="133">
        <v>2101</v>
      </c>
      <c r="B47" s="169" t="s">
        <v>46</v>
      </c>
      <c r="C47" s="16">
        <f>C48+C50</f>
        <v>2215673000</v>
      </c>
      <c r="D47" s="102">
        <f>D48+D50</f>
        <v>1629223029.21</v>
      </c>
      <c r="E47" s="4">
        <f>D47/C47*100</f>
        <v>73.531745397899414</v>
      </c>
    </row>
    <row r="48" spans="1:6" ht="23.25" x14ac:dyDescent="0.25">
      <c r="A48" s="137" t="s">
        <v>47</v>
      </c>
      <c r="B48" s="190" t="s">
        <v>48</v>
      </c>
      <c r="C48" s="44">
        <f>C49</f>
        <v>2215672000</v>
      </c>
      <c r="D48" s="34">
        <f>D49</f>
        <v>1629223029.21</v>
      </c>
      <c r="E48" s="14">
        <f t="shared" ref="E48" si="2">SUM(D48/C48*100)</f>
        <v>73.531778585007174</v>
      </c>
    </row>
    <row r="49" spans="1:5" ht="15.75" thickBot="1" x14ac:dyDescent="0.3">
      <c r="A49" s="149"/>
      <c r="B49" s="171" t="s">
        <v>49</v>
      </c>
      <c r="C49" s="31">
        <v>2215672000</v>
      </c>
      <c r="D49" s="31">
        <v>1629223029.21</v>
      </c>
      <c r="E49" s="9">
        <f t="shared" ref="E49" si="3">SUM(D49/C49*100)</f>
        <v>73.531778585007174</v>
      </c>
    </row>
    <row r="50" spans="1:5" x14ac:dyDescent="0.25">
      <c r="A50" s="134">
        <v>7066</v>
      </c>
      <c r="B50" s="235" t="s">
        <v>117</v>
      </c>
      <c r="C50" s="29">
        <f>C51</f>
        <v>1000</v>
      </c>
      <c r="D50" s="237">
        <f>D51</f>
        <v>0</v>
      </c>
      <c r="E50" s="66">
        <f>E51</f>
        <v>0</v>
      </c>
    </row>
    <row r="51" spans="1:5" s="236" customFormat="1" x14ac:dyDescent="0.25">
      <c r="A51" s="232"/>
      <c r="B51" s="233" t="s">
        <v>49</v>
      </c>
      <c r="C51" s="18">
        <v>1000</v>
      </c>
      <c r="D51" s="18">
        <v>0</v>
      </c>
      <c r="E51" s="234">
        <f>SUM(D51/C51*100)</f>
        <v>0</v>
      </c>
    </row>
    <row r="52" spans="1:5" s="5" customFormat="1" ht="39" thickBot="1" x14ac:dyDescent="0.3">
      <c r="A52" s="162">
        <v>2301</v>
      </c>
      <c r="B52" s="208" t="s">
        <v>50</v>
      </c>
      <c r="C52" s="230">
        <f>C53+C75+C83+C93+C107+C116+C118+C121+C130+C134+C138+C141+C145+C147+C149+C152+C155+C157+C167</f>
        <v>203851130000</v>
      </c>
      <c r="D52" s="231">
        <f>D53+D75+D83+D93+D107+D116+D118+D121+D130+D134+D138+D141+D145+D147+D149+D152+D155+D157+D167</f>
        <v>26977806777.350006</v>
      </c>
      <c r="E52" s="82">
        <f>D52/C52*100</f>
        <v>13.234072716373957</v>
      </c>
    </row>
    <row r="53" spans="1:5" ht="23.25" x14ac:dyDescent="0.25">
      <c r="A53" s="137" t="s">
        <v>51</v>
      </c>
      <c r="B53" s="190" t="s">
        <v>52</v>
      </c>
      <c r="C53" s="44">
        <f>SUM(C54:C74)</f>
        <v>187873640000</v>
      </c>
      <c r="D53" s="44">
        <f>SUM(D54:D74)</f>
        <v>21656410956.860001</v>
      </c>
      <c r="E53" s="14">
        <f t="shared" si="0"/>
        <v>11.52711522322131</v>
      </c>
    </row>
    <row r="54" spans="1:5" x14ac:dyDescent="0.25">
      <c r="A54" s="220"/>
      <c r="B54" s="178" t="s">
        <v>53</v>
      </c>
      <c r="C54" s="18">
        <v>512665000</v>
      </c>
      <c r="D54" s="18">
        <v>377001787.66000003</v>
      </c>
      <c r="E54" s="19">
        <f t="shared" si="0"/>
        <v>73.537648885724607</v>
      </c>
    </row>
    <row r="55" spans="1:5" x14ac:dyDescent="0.25">
      <c r="A55" s="218"/>
      <c r="B55" s="178" t="s">
        <v>54</v>
      </c>
      <c r="C55" s="18">
        <v>77391000</v>
      </c>
      <c r="D55" s="18">
        <v>57199775.689999998</v>
      </c>
      <c r="E55" s="19">
        <f>SUM(D55/C55*100)</f>
        <v>73.910113178534971</v>
      </c>
    </row>
    <row r="56" spans="1:5" x14ac:dyDescent="0.25">
      <c r="A56" s="218"/>
      <c r="B56" s="178" t="s">
        <v>55</v>
      </c>
      <c r="C56" s="18">
        <v>2000000</v>
      </c>
      <c r="D56" s="18">
        <v>0</v>
      </c>
      <c r="E56" s="19">
        <f t="shared" si="0"/>
        <v>0</v>
      </c>
    </row>
    <row r="57" spans="1:5" x14ac:dyDescent="0.25">
      <c r="A57" s="218"/>
      <c r="B57" s="178" t="s">
        <v>56</v>
      </c>
      <c r="C57" s="18">
        <v>11496000</v>
      </c>
      <c r="D57" s="18">
        <v>7299732.54</v>
      </c>
      <c r="E57" s="19">
        <f t="shared" si="0"/>
        <v>63.498021398747397</v>
      </c>
    </row>
    <row r="58" spans="1:5" x14ac:dyDescent="0.25">
      <c r="A58" s="218"/>
      <c r="B58" s="178" t="s">
        <v>57</v>
      </c>
      <c r="C58" s="18">
        <v>13180000</v>
      </c>
      <c r="D58" s="18">
        <v>8610361.9600000009</v>
      </c>
      <c r="E58" s="19">
        <f t="shared" si="0"/>
        <v>65.328998179059184</v>
      </c>
    </row>
    <row r="59" spans="1:5" ht="23.25" x14ac:dyDescent="0.25">
      <c r="A59" s="218"/>
      <c r="B59" s="178" t="s">
        <v>58</v>
      </c>
      <c r="C59" s="18">
        <v>10424000</v>
      </c>
      <c r="D59" s="18">
        <v>7878990.04</v>
      </c>
      <c r="E59" s="19">
        <f t="shared" si="0"/>
        <v>75.58509247889485</v>
      </c>
    </row>
    <row r="60" spans="1:5" x14ac:dyDescent="0.25">
      <c r="A60" s="218"/>
      <c r="B60" s="178" t="s">
        <v>59</v>
      </c>
      <c r="C60" s="18">
        <v>348585000</v>
      </c>
      <c r="D60" s="18">
        <v>23996120</v>
      </c>
      <c r="E60" s="19">
        <f t="shared" si="0"/>
        <v>6.8838647675602802</v>
      </c>
    </row>
    <row r="61" spans="1:5" x14ac:dyDescent="0.25">
      <c r="A61" s="218"/>
      <c r="B61" s="178" t="s">
        <v>60</v>
      </c>
      <c r="C61" s="18">
        <v>12000000</v>
      </c>
      <c r="D61" s="18">
        <v>6759596.8200000003</v>
      </c>
      <c r="E61" s="19">
        <f t="shared" si="0"/>
        <v>56.329973500000008</v>
      </c>
    </row>
    <row r="62" spans="1:5" x14ac:dyDescent="0.25">
      <c r="A62" s="218"/>
      <c r="B62" s="178" t="s">
        <v>61</v>
      </c>
      <c r="C62" s="18">
        <v>884647000</v>
      </c>
      <c r="D62" s="18">
        <v>252180562.49000001</v>
      </c>
      <c r="E62" s="19">
        <f t="shared" si="0"/>
        <v>28.506349141521987</v>
      </c>
    </row>
    <row r="63" spans="1:5" x14ac:dyDescent="0.25">
      <c r="A63" s="218"/>
      <c r="B63" s="178" t="s">
        <v>42</v>
      </c>
      <c r="C63" s="18">
        <v>260000000</v>
      </c>
      <c r="D63" s="18">
        <v>171744209</v>
      </c>
      <c r="E63" s="19">
        <f t="shared" si="0"/>
        <v>66.055464999999998</v>
      </c>
    </row>
    <row r="64" spans="1:5" x14ac:dyDescent="0.25">
      <c r="A64" s="218"/>
      <c r="B64" s="178" t="s">
        <v>62</v>
      </c>
      <c r="C64" s="18">
        <v>14450000</v>
      </c>
      <c r="D64" s="18">
        <v>6941018.0700000003</v>
      </c>
      <c r="E64" s="19">
        <f t="shared" si="0"/>
        <v>48.034727128027683</v>
      </c>
    </row>
    <row r="65" spans="1:5" x14ac:dyDescent="0.25">
      <c r="A65" s="218"/>
      <c r="B65" s="178" t="s">
        <v>63</v>
      </c>
      <c r="C65" s="18">
        <v>22933000</v>
      </c>
      <c r="D65" s="18">
        <v>14047927.23</v>
      </c>
      <c r="E65" s="19">
        <f t="shared" si="0"/>
        <v>61.25638699690402</v>
      </c>
    </row>
    <row r="66" spans="1:5" ht="29.25" customHeight="1" x14ac:dyDescent="0.25">
      <c r="A66" s="218"/>
      <c r="B66" s="178" t="s">
        <v>64</v>
      </c>
      <c r="C66" s="18">
        <v>1630000000</v>
      </c>
      <c r="D66" s="18">
        <v>866541548.95000005</v>
      </c>
      <c r="E66" s="19">
        <f t="shared" si="0"/>
        <v>53.162058217791419</v>
      </c>
    </row>
    <row r="67" spans="1:5" x14ac:dyDescent="0.25">
      <c r="A67" s="218"/>
      <c r="B67" s="178" t="s">
        <v>65</v>
      </c>
      <c r="C67" s="18">
        <v>804568000</v>
      </c>
      <c r="D67" s="18">
        <v>313255449.83999997</v>
      </c>
      <c r="E67" s="19">
        <f t="shared" si="0"/>
        <v>38.934614580743947</v>
      </c>
    </row>
    <row r="68" spans="1:5" x14ac:dyDescent="0.25">
      <c r="A68" s="218"/>
      <c r="B68" s="191" t="s">
        <v>66</v>
      </c>
      <c r="C68" s="18">
        <v>51800000</v>
      </c>
      <c r="D68" s="18">
        <v>414793.13</v>
      </c>
      <c r="E68" s="19">
        <f t="shared" si="0"/>
        <v>0.80075893822393818</v>
      </c>
    </row>
    <row r="69" spans="1:5" ht="34.5" x14ac:dyDescent="0.25">
      <c r="A69" s="218"/>
      <c r="B69" s="191" t="s">
        <v>115</v>
      </c>
      <c r="C69" s="18">
        <v>17700000000</v>
      </c>
      <c r="D69" s="18">
        <v>14064000000</v>
      </c>
      <c r="E69" s="19">
        <f t="shared" si="0"/>
        <v>79.457627118644069</v>
      </c>
    </row>
    <row r="70" spans="1:5" ht="23.25" x14ac:dyDescent="0.25">
      <c r="A70" s="218"/>
      <c r="B70" s="178" t="s">
        <v>67</v>
      </c>
      <c r="C70" s="18">
        <v>1000000</v>
      </c>
      <c r="D70" s="18">
        <v>378943.44</v>
      </c>
      <c r="E70" s="19">
        <f t="shared" si="0"/>
        <v>37.894344000000004</v>
      </c>
    </row>
    <row r="71" spans="1:5" x14ac:dyDescent="0.25">
      <c r="A71" s="218"/>
      <c r="B71" s="178" t="s">
        <v>68</v>
      </c>
      <c r="C71" s="18">
        <v>18500000</v>
      </c>
      <c r="D71" s="18">
        <v>2577052</v>
      </c>
      <c r="E71" s="19">
        <f t="shared" si="0"/>
        <v>13.930010810810812</v>
      </c>
    </row>
    <row r="72" spans="1:5" x14ac:dyDescent="0.25">
      <c r="A72" s="218"/>
      <c r="B72" s="178" t="s">
        <v>69</v>
      </c>
      <c r="C72" s="20">
        <v>8500000</v>
      </c>
      <c r="D72" s="20">
        <v>0</v>
      </c>
      <c r="E72" s="21">
        <f t="shared" si="0"/>
        <v>0</v>
      </c>
    </row>
    <row r="73" spans="1:5" x14ac:dyDescent="0.25">
      <c r="A73" s="218"/>
      <c r="B73" s="181" t="s">
        <v>92</v>
      </c>
      <c r="C73" s="20">
        <v>164600000000</v>
      </c>
      <c r="D73" s="20">
        <v>4587630464</v>
      </c>
      <c r="E73" s="21">
        <f t="shared" si="0"/>
        <v>2.7871387995139734</v>
      </c>
    </row>
    <row r="74" spans="1:5" ht="15.75" thickBot="1" x14ac:dyDescent="0.3">
      <c r="A74" s="130"/>
      <c r="B74" s="178" t="s">
        <v>70</v>
      </c>
      <c r="C74" s="18">
        <v>889501000</v>
      </c>
      <c r="D74" s="18">
        <v>887952624</v>
      </c>
      <c r="E74" s="19">
        <f t="shared" si="0"/>
        <v>99.825927570626689</v>
      </c>
    </row>
    <row r="75" spans="1:5" ht="27" customHeight="1" x14ac:dyDescent="0.25">
      <c r="A75" s="150" t="s">
        <v>71</v>
      </c>
      <c r="B75" s="190" t="s">
        <v>72</v>
      </c>
      <c r="C75" s="44">
        <f>SUM(C76:C82)</f>
        <v>70432000</v>
      </c>
      <c r="D75" s="44">
        <f>SUM(D76:D82)</f>
        <v>42654595.670000002</v>
      </c>
      <c r="E75" s="30">
        <f t="shared" si="0"/>
        <v>60.561386401067693</v>
      </c>
    </row>
    <row r="76" spans="1:5" x14ac:dyDescent="0.25">
      <c r="A76" s="53"/>
      <c r="B76" s="191" t="s">
        <v>53</v>
      </c>
      <c r="C76" s="40">
        <v>47307000</v>
      </c>
      <c r="D76" s="40">
        <v>33834918.509999998</v>
      </c>
      <c r="E76" s="48">
        <f t="shared" si="0"/>
        <v>71.522012619696866</v>
      </c>
    </row>
    <row r="77" spans="1:5" x14ac:dyDescent="0.25">
      <c r="A77" s="52"/>
      <c r="B77" s="178" t="s">
        <v>54</v>
      </c>
      <c r="C77" s="18">
        <v>7168000</v>
      </c>
      <c r="D77" s="18">
        <v>5125990.2300000004</v>
      </c>
      <c r="E77" s="19">
        <f t="shared" si="0"/>
        <v>71.512140485491088</v>
      </c>
    </row>
    <row r="78" spans="1:5" x14ac:dyDescent="0.25">
      <c r="A78" s="52"/>
      <c r="B78" s="178" t="s">
        <v>57</v>
      </c>
      <c r="C78" s="18">
        <v>1077000</v>
      </c>
      <c r="D78" s="18">
        <v>662408.74</v>
      </c>
      <c r="E78" s="19">
        <f t="shared" si="0"/>
        <v>61.504989786443822</v>
      </c>
    </row>
    <row r="79" spans="1:5" ht="23.25" x14ac:dyDescent="0.25">
      <c r="A79" s="52"/>
      <c r="B79" s="178" t="s">
        <v>58</v>
      </c>
      <c r="C79" s="18">
        <v>860000</v>
      </c>
      <c r="D79" s="18">
        <v>613406.34</v>
      </c>
      <c r="E79" s="19">
        <f t="shared" si="0"/>
        <v>71.326318604651163</v>
      </c>
    </row>
    <row r="80" spans="1:5" x14ac:dyDescent="0.25">
      <c r="A80" s="221"/>
      <c r="B80" s="178" t="s">
        <v>59</v>
      </c>
      <c r="C80" s="49">
        <v>20000</v>
      </c>
      <c r="D80" s="49">
        <v>0</v>
      </c>
      <c r="E80" s="19">
        <f t="shared" si="0"/>
        <v>0</v>
      </c>
    </row>
    <row r="81" spans="1:5" x14ac:dyDescent="0.25">
      <c r="A81" s="222"/>
      <c r="B81" s="178" t="s">
        <v>60</v>
      </c>
      <c r="C81" s="49">
        <v>2000000</v>
      </c>
      <c r="D81" s="49">
        <v>449461.79</v>
      </c>
      <c r="E81" s="19">
        <f t="shared" si="0"/>
        <v>22.4730895</v>
      </c>
    </row>
    <row r="82" spans="1:5" x14ac:dyDescent="0.25">
      <c r="A82" s="223"/>
      <c r="B82" s="181" t="s">
        <v>61</v>
      </c>
      <c r="C82" s="50">
        <v>12000000</v>
      </c>
      <c r="D82" s="50">
        <v>1968410.06</v>
      </c>
      <c r="E82" s="21">
        <f t="shared" si="0"/>
        <v>16.403417166666667</v>
      </c>
    </row>
    <row r="83" spans="1:5" x14ac:dyDescent="0.25">
      <c r="A83" s="137" t="s">
        <v>74</v>
      </c>
      <c r="B83" s="192" t="s">
        <v>75</v>
      </c>
      <c r="C83" s="44">
        <f>SUM(C84:C92)</f>
        <v>181026000</v>
      </c>
      <c r="D83" s="44">
        <f>SUM(D84:D92)</f>
        <v>114487256.97</v>
      </c>
      <c r="E83" s="30">
        <f t="shared" si="0"/>
        <v>63.243543452321759</v>
      </c>
    </row>
    <row r="84" spans="1:5" ht="14.25" customHeight="1" x14ac:dyDescent="0.25">
      <c r="A84" s="51"/>
      <c r="B84" s="193" t="s">
        <v>53</v>
      </c>
      <c r="C84" s="40">
        <v>99221000</v>
      </c>
      <c r="D84" s="40">
        <v>72552983.030000001</v>
      </c>
      <c r="E84" s="48">
        <f t="shared" si="0"/>
        <v>73.122608147468782</v>
      </c>
    </row>
    <row r="85" spans="1:5" x14ac:dyDescent="0.25">
      <c r="A85" s="51"/>
      <c r="B85" s="176" t="s">
        <v>54</v>
      </c>
      <c r="C85" s="18">
        <v>15392000</v>
      </c>
      <c r="D85" s="18">
        <v>10991777.15</v>
      </c>
      <c r="E85" s="19">
        <f t="shared" si="0"/>
        <v>71.412273583679834</v>
      </c>
    </row>
    <row r="86" spans="1:5" x14ac:dyDescent="0.25">
      <c r="A86" s="51"/>
      <c r="B86" s="176" t="s">
        <v>57</v>
      </c>
      <c r="C86" s="18">
        <v>1106000</v>
      </c>
      <c r="D86" s="18">
        <v>671359.62</v>
      </c>
      <c r="E86" s="19">
        <f t="shared" si="0"/>
        <v>60.701593128390599</v>
      </c>
    </row>
    <row r="87" spans="1:5" ht="23.25" x14ac:dyDescent="0.25">
      <c r="A87" s="52"/>
      <c r="B87" s="176" t="s">
        <v>58</v>
      </c>
      <c r="C87" s="18">
        <v>22186000</v>
      </c>
      <c r="D87" s="18">
        <v>9802817.0700000003</v>
      </c>
      <c r="E87" s="19">
        <f t="shared" si="0"/>
        <v>44.184697872532233</v>
      </c>
    </row>
    <row r="88" spans="1:5" x14ac:dyDescent="0.25">
      <c r="A88" s="52"/>
      <c r="B88" s="176" t="s">
        <v>59</v>
      </c>
      <c r="C88" s="18">
        <v>24000</v>
      </c>
      <c r="D88" s="18">
        <v>0</v>
      </c>
      <c r="E88" s="19">
        <f t="shared" si="0"/>
        <v>0</v>
      </c>
    </row>
    <row r="89" spans="1:5" x14ac:dyDescent="0.25">
      <c r="A89" s="52"/>
      <c r="B89" s="176" t="s">
        <v>60</v>
      </c>
      <c r="C89" s="18">
        <v>500000</v>
      </c>
      <c r="D89" s="18">
        <v>15628.36</v>
      </c>
      <c r="E89" s="19">
        <f t="shared" si="0"/>
        <v>3.1256720000000002</v>
      </c>
    </row>
    <row r="90" spans="1:5" x14ac:dyDescent="0.25">
      <c r="A90" s="53"/>
      <c r="B90" s="176" t="s">
        <v>61</v>
      </c>
      <c r="C90" s="18">
        <v>36500000</v>
      </c>
      <c r="D90" s="18">
        <v>20452691.739999998</v>
      </c>
      <c r="E90" s="19">
        <f t="shared" si="0"/>
        <v>56.034771890410951</v>
      </c>
    </row>
    <row r="91" spans="1:5" x14ac:dyDescent="0.25">
      <c r="A91" s="53"/>
      <c r="B91" s="178" t="s">
        <v>63</v>
      </c>
      <c r="C91" s="20">
        <v>1097000</v>
      </c>
      <c r="D91" s="20">
        <v>0</v>
      </c>
      <c r="E91" s="19">
        <f t="shared" ref="E91:E148" si="4">SUM(D91/C91*100)</f>
        <v>0</v>
      </c>
    </row>
    <row r="92" spans="1:5" ht="15.75" thickBot="1" x14ac:dyDescent="0.3">
      <c r="A92" s="70"/>
      <c r="B92" s="171" t="s">
        <v>68</v>
      </c>
      <c r="C92" s="54">
        <v>5000000</v>
      </c>
      <c r="D92" s="31">
        <v>0</v>
      </c>
      <c r="E92" s="9">
        <f t="shared" si="4"/>
        <v>0</v>
      </c>
    </row>
    <row r="93" spans="1:5" ht="34.5" x14ac:dyDescent="0.25">
      <c r="A93" s="150" t="s">
        <v>26</v>
      </c>
      <c r="B93" s="194" t="s">
        <v>76</v>
      </c>
      <c r="C93" s="46">
        <f>SUM(C94:C106)</f>
        <v>5342291000</v>
      </c>
      <c r="D93" s="46">
        <f>SUM(D94:D106)</f>
        <v>629189111.25999999</v>
      </c>
      <c r="E93" s="47">
        <f t="shared" si="4"/>
        <v>11.777514763984216</v>
      </c>
    </row>
    <row r="94" spans="1:5" ht="16.5" customHeight="1" x14ac:dyDescent="0.25">
      <c r="A94" s="224"/>
      <c r="B94" s="193" t="s">
        <v>53</v>
      </c>
      <c r="C94" s="40">
        <v>348544000</v>
      </c>
      <c r="D94" s="103">
        <v>248577816.56999999</v>
      </c>
      <c r="E94" s="48">
        <f t="shared" si="4"/>
        <v>71.318920012968235</v>
      </c>
    </row>
    <row r="95" spans="1:5" x14ac:dyDescent="0.25">
      <c r="A95" s="225"/>
      <c r="B95" s="176" t="s">
        <v>54</v>
      </c>
      <c r="C95" s="18">
        <v>52353000</v>
      </c>
      <c r="D95" s="104">
        <v>37104086.659999996</v>
      </c>
      <c r="E95" s="19">
        <f t="shared" si="4"/>
        <v>70.872894886634953</v>
      </c>
    </row>
    <row r="96" spans="1:5" x14ac:dyDescent="0.25">
      <c r="A96" s="225"/>
      <c r="B96" s="176" t="s">
        <v>57</v>
      </c>
      <c r="C96" s="18">
        <v>4690000</v>
      </c>
      <c r="D96" s="104">
        <v>2728792.23</v>
      </c>
      <c r="E96" s="19">
        <f t="shared" si="4"/>
        <v>58.183203198294244</v>
      </c>
    </row>
    <row r="97" spans="1:5" ht="23.25" x14ac:dyDescent="0.25">
      <c r="A97" s="225"/>
      <c r="B97" s="176" t="s">
        <v>58</v>
      </c>
      <c r="C97" s="18">
        <v>3035000</v>
      </c>
      <c r="D97" s="104">
        <v>3027383.47</v>
      </c>
      <c r="E97" s="19">
        <f t="shared" si="4"/>
        <v>99.749043492586495</v>
      </c>
    </row>
    <row r="98" spans="1:5" x14ac:dyDescent="0.25">
      <c r="A98" s="225"/>
      <c r="B98" s="176" t="s">
        <v>59</v>
      </c>
      <c r="C98" s="18">
        <v>5840000</v>
      </c>
      <c r="D98" s="104">
        <v>2484632.71</v>
      </c>
      <c r="E98" s="19">
        <f t="shared" si="4"/>
        <v>42.54508065068493</v>
      </c>
    </row>
    <row r="99" spans="1:5" x14ac:dyDescent="0.25">
      <c r="A99" s="225"/>
      <c r="B99" s="176" t="s">
        <v>60</v>
      </c>
      <c r="C99" s="18">
        <v>5000000</v>
      </c>
      <c r="D99" s="104">
        <v>769782.34</v>
      </c>
      <c r="E99" s="19">
        <f t="shared" si="4"/>
        <v>15.395646799999998</v>
      </c>
    </row>
    <row r="100" spans="1:5" x14ac:dyDescent="0.25">
      <c r="A100" s="225"/>
      <c r="B100" s="176" t="s">
        <v>61</v>
      </c>
      <c r="C100" s="18">
        <v>36048000</v>
      </c>
      <c r="D100" s="104">
        <v>16461831.67</v>
      </c>
      <c r="E100" s="19">
        <f t="shared" si="4"/>
        <v>45.66642163226809</v>
      </c>
    </row>
    <row r="101" spans="1:5" x14ac:dyDescent="0.25">
      <c r="A101" s="225"/>
      <c r="B101" s="176" t="s">
        <v>109</v>
      </c>
      <c r="C101" s="18">
        <v>1000</v>
      </c>
      <c r="D101" s="104">
        <v>0</v>
      </c>
      <c r="E101" s="19">
        <f t="shared" si="4"/>
        <v>0</v>
      </c>
    </row>
    <row r="102" spans="1:5" ht="23.25" x14ac:dyDescent="0.25">
      <c r="A102" s="225"/>
      <c r="B102" s="178" t="s">
        <v>77</v>
      </c>
      <c r="C102" s="18">
        <v>50500000</v>
      </c>
      <c r="D102" s="18">
        <v>6859096.96</v>
      </c>
      <c r="E102" s="19">
        <f t="shared" si="4"/>
        <v>13.582370217821783</v>
      </c>
    </row>
    <row r="103" spans="1:5" x14ac:dyDescent="0.25">
      <c r="A103" s="225"/>
      <c r="B103" s="178" t="s">
        <v>6</v>
      </c>
      <c r="C103" s="18">
        <v>3000000</v>
      </c>
      <c r="D103" s="18">
        <v>385575.62</v>
      </c>
      <c r="E103" s="19">
        <f t="shared" si="4"/>
        <v>12.852520666666667</v>
      </c>
    </row>
    <row r="104" spans="1:5" ht="23.25" x14ac:dyDescent="0.25">
      <c r="A104" s="225"/>
      <c r="B104" s="178" t="s">
        <v>67</v>
      </c>
      <c r="C104" s="18">
        <v>70800000</v>
      </c>
      <c r="D104" s="18">
        <v>9283796.9700000007</v>
      </c>
      <c r="E104" s="19">
        <f t="shared" si="4"/>
        <v>13.112707584745763</v>
      </c>
    </row>
    <row r="105" spans="1:5" x14ac:dyDescent="0.25">
      <c r="A105" s="225"/>
      <c r="B105" s="179" t="s">
        <v>68</v>
      </c>
      <c r="C105" s="20">
        <v>12480000</v>
      </c>
      <c r="D105" s="105">
        <v>0</v>
      </c>
      <c r="E105" s="21">
        <f t="shared" si="4"/>
        <v>0</v>
      </c>
    </row>
    <row r="106" spans="1:5" ht="15.75" thickBot="1" x14ac:dyDescent="0.3">
      <c r="A106" s="226"/>
      <c r="B106" s="173" t="s">
        <v>70</v>
      </c>
      <c r="C106" s="31">
        <v>4750000000</v>
      </c>
      <c r="D106" s="106">
        <v>301506316.06</v>
      </c>
      <c r="E106" s="9">
        <f t="shared" si="4"/>
        <v>6.3475013907368432</v>
      </c>
    </row>
    <row r="107" spans="1:5" ht="23.25" x14ac:dyDescent="0.25">
      <c r="A107" s="137" t="s">
        <v>78</v>
      </c>
      <c r="B107" s="188" t="s">
        <v>79</v>
      </c>
      <c r="C107" s="55">
        <f>SUM(C108:C115)</f>
        <v>338438000</v>
      </c>
      <c r="D107" s="34">
        <f>SUM(D108:D115)</f>
        <v>237143824.77000001</v>
      </c>
      <c r="E107" s="30">
        <f t="shared" si="4"/>
        <v>70.070094011310786</v>
      </c>
    </row>
    <row r="108" spans="1:5" x14ac:dyDescent="0.25">
      <c r="A108" s="53"/>
      <c r="B108" s="193" t="s">
        <v>53</v>
      </c>
      <c r="C108" s="40">
        <v>240699000</v>
      </c>
      <c r="D108" s="103">
        <v>175226643.69</v>
      </c>
      <c r="E108" s="48">
        <f t="shared" si="4"/>
        <v>72.799074233794073</v>
      </c>
    </row>
    <row r="109" spans="1:5" x14ac:dyDescent="0.25">
      <c r="A109" s="53"/>
      <c r="B109" s="176" t="s">
        <v>54</v>
      </c>
      <c r="C109" s="18">
        <v>36556000</v>
      </c>
      <c r="D109" s="104">
        <v>26546836.600000001</v>
      </c>
      <c r="E109" s="19">
        <f t="shared" si="4"/>
        <v>72.619642739905899</v>
      </c>
    </row>
    <row r="110" spans="1:5" x14ac:dyDescent="0.25">
      <c r="A110" s="53"/>
      <c r="B110" s="176" t="s">
        <v>57</v>
      </c>
      <c r="C110" s="18">
        <v>3493000</v>
      </c>
      <c r="D110" s="104">
        <v>2460759.33</v>
      </c>
      <c r="E110" s="19">
        <f t="shared" si="4"/>
        <v>70.448306040652739</v>
      </c>
    </row>
    <row r="111" spans="1:5" ht="23.25" x14ac:dyDescent="0.25">
      <c r="A111" s="53"/>
      <c r="B111" s="176" t="s">
        <v>58</v>
      </c>
      <c r="C111" s="18">
        <v>3390000</v>
      </c>
      <c r="D111" s="104">
        <v>2362068.09</v>
      </c>
      <c r="E111" s="19">
        <f t="shared" si="4"/>
        <v>69.677524778761054</v>
      </c>
    </row>
    <row r="112" spans="1:5" x14ac:dyDescent="0.25">
      <c r="A112" s="53"/>
      <c r="B112" s="176" t="s">
        <v>59</v>
      </c>
      <c r="C112" s="18">
        <v>12600000</v>
      </c>
      <c r="D112" s="104">
        <v>4627937.24</v>
      </c>
      <c r="E112" s="19">
        <f t="shared" si="4"/>
        <v>36.729660634920634</v>
      </c>
    </row>
    <row r="113" spans="1:5" x14ac:dyDescent="0.25">
      <c r="A113" s="53"/>
      <c r="B113" s="176" t="s">
        <v>60</v>
      </c>
      <c r="C113" s="18">
        <v>500000</v>
      </c>
      <c r="D113" s="104">
        <v>204360</v>
      </c>
      <c r="E113" s="19">
        <f t="shared" si="4"/>
        <v>40.872</v>
      </c>
    </row>
    <row r="114" spans="1:5" x14ac:dyDescent="0.25">
      <c r="A114" s="53"/>
      <c r="B114" s="178" t="s">
        <v>61</v>
      </c>
      <c r="C114" s="20">
        <v>10200000</v>
      </c>
      <c r="D114" s="105">
        <v>6775771.0899999999</v>
      </c>
      <c r="E114" s="19">
        <f t="shared" si="4"/>
        <v>66.429128333333338</v>
      </c>
    </row>
    <row r="115" spans="1:5" ht="15.75" thickBot="1" x14ac:dyDescent="0.3">
      <c r="A115" s="70"/>
      <c r="B115" s="171" t="s">
        <v>6</v>
      </c>
      <c r="C115" s="31">
        <v>31000000</v>
      </c>
      <c r="D115" s="31">
        <v>18939448.73</v>
      </c>
      <c r="E115" s="9">
        <f t="shared" si="4"/>
        <v>61.094995903225815</v>
      </c>
    </row>
    <row r="116" spans="1:5" ht="23.25" x14ac:dyDescent="0.25">
      <c r="A116" s="59">
        <v>4008</v>
      </c>
      <c r="B116" s="188" t="s">
        <v>80</v>
      </c>
      <c r="C116" s="56">
        <f>SUM(C117:C117)</f>
        <v>317000000</v>
      </c>
      <c r="D116" s="56">
        <f>SUM(D117:D117)</f>
        <v>0</v>
      </c>
      <c r="E116" s="30">
        <f t="shared" si="4"/>
        <v>0</v>
      </c>
    </row>
    <row r="117" spans="1:5" ht="15.75" thickBot="1" x14ac:dyDescent="0.3">
      <c r="A117" s="74"/>
      <c r="B117" s="181" t="s">
        <v>69</v>
      </c>
      <c r="C117" s="63">
        <v>317000000</v>
      </c>
      <c r="D117" s="112">
        <v>0</v>
      </c>
      <c r="E117" s="66">
        <f t="shared" si="4"/>
        <v>0</v>
      </c>
    </row>
    <row r="118" spans="1:5" ht="23.25" x14ac:dyDescent="0.25">
      <c r="A118" s="59">
        <v>4009</v>
      </c>
      <c r="B118" s="195" t="s">
        <v>81</v>
      </c>
      <c r="C118" s="60">
        <f>SUM(C119:C120)</f>
        <v>148000000</v>
      </c>
      <c r="D118" s="60">
        <f>SUM(D119:D120)</f>
        <v>11939858.699999999</v>
      </c>
      <c r="E118" s="47">
        <f t="shared" si="4"/>
        <v>8.0674720945945939</v>
      </c>
    </row>
    <row r="119" spans="1:5" x14ac:dyDescent="0.25">
      <c r="A119" s="227"/>
      <c r="B119" s="196" t="s">
        <v>61</v>
      </c>
      <c r="C119" s="61">
        <v>24000000</v>
      </c>
      <c r="D119" s="62">
        <v>11939858.699999999</v>
      </c>
      <c r="E119" s="19">
        <f t="shared" si="4"/>
        <v>49.749411249999994</v>
      </c>
    </row>
    <row r="120" spans="1:5" ht="15.75" thickBot="1" x14ac:dyDescent="0.3">
      <c r="A120" s="228"/>
      <c r="B120" s="197" t="s">
        <v>69</v>
      </c>
      <c r="C120" s="57">
        <v>124000000</v>
      </c>
      <c r="D120" s="57">
        <v>0</v>
      </c>
      <c r="E120" s="77">
        <f t="shared" si="4"/>
        <v>0</v>
      </c>
    </row>
    <row r="121" spans="1:5" x14ac:dyDescent="0.25">
      <c r="A121" s="110">
        <v>4014</v>
      </c>
      <c r="B121" s="190" t="s">
        <v>82</v>
      </c>
      <c r="C121" s="72">
        <f>SUM(C122:C129)</f>
        <v>834624000</v>
      </c>
      <c r="D121" s="72">
        <f>SUM(D122:D129)</f>
        <v>393259959.08000004</v>
      </c>
      <c r="E121" s="30">
        <f t="shared" si="4"/>
        <v>47.118218392952997</v>
      </c>
    </row>
    <row r="122" spans="1:5" x14ac:dyDescent="0.25">
      <c r="A122" s="220"/>
      <c r="B122" s="178" t="s">
        <v>59</v>
      </c>
      <c r="C122" s="18">
        <v>360000</v>
      </c>
      <c r="D122" s="18">
        <v>45097.55</v>
      </c>
      <c r="E122" s="19">
        <f t="shared" si="4"/>
        <v>12.527097222222222</v>
      </c>
    </row>
    <row r="123" spans="1:5" x14ac:dyDescent="0.25">
      <c r="A123" s="218"/>
      <c r="B123" s="178" t="s">
        <v>60</v>
      </c>
      <c r="C123" s="18">
        <v>4560000</v>
      </c>
      <c r="D123" s="18">
        <v>93160</v>
      </c>
      <c r="E123" s="19">
        <f t="shared" si="4"/>
        <v>2.0429824561403511</v>
      </c>
    </row>
    <row r="124" spans="1:5" x14ac:dyDescent="0.25">
      <c r="A124" s="218"/>
      <c r="B124" s="178" t="s">
        <v>61</v>
      </c>
      <c r="C124" s="18">
        <v>375984000</v>
      </c>
      <c r="D124" s="18">
        <v>353462480.47000003</v>
      </c>
      <c r="E124" s="19">
        <f>SUM(D124/C124*100)</f>
        <v>94.009979273054185</v>
      </c>
    </row>
    <row r="125" spans="1:5" x14ac:dyDescent="0.25">
      <c r="A125" s="218"/>
      <c r="B125" s="178" t="s">
        <v>62</v>
      </c>
      <c r="C125" s="18">
        <v>120000</v>
      </c>
      <c r="D125" s="18">
        <v>0</v>
      </c>
      <c r="E125" s="19">
        <f t="shared" si="4"/>
        <v>0</v>
      </c>
    </row>
    <row r="126" spans="1:5" x14ac:dyDescent="0.25">
      <c r="A126" s="218"/>
      <c r="B126" s="178" t="s">
        <v>63</v>
      </c>
      <c r="C126" s="18">
        <v>6360000</v>
      </c>
      <c r="D126" s="18">
        <v>0</v>
      </c>
      <c r="E126" s="19">
        <f t="shared" si="4"/>
        <v>0</v>
      </c>
    </row>
    <row r="127" spans="1:5" ht="23.25" x14ac:dyDescent="0.25">
      <c r="A127" s="218"/>
      <c r="B127" s="196" t="s">
        <v>77</v>
      </c>
      <c r="C127" s="61">
        <v>600000</v>
      </c>
      <c r="D127" s="61">
        <v>436556.62</v>
      </c>
      <c r="E127" s="19">
        <f t="shared" si="4"/>
        <v>72.759436666666659</v>
      </c>
    </row>
    <row r="128" spans="1:5" x14ac:dyDescent="0.25">
      <c r="A128" s="218"/>
      <c r="B128" s="196" t="s">
        <v>68</v>
      </c>
      <c r="C128" s="61">
        <v>26640000</v>
      </c>
      <c r="D128" s="61">
        <v>0</v>
      </c>
      <c r="E128" s="19">
        <f t="shared" si="4"/>
        <v>0</v>
      </c>
    </row>
    <row r="129" spans="1:5" ht="15.75" thickBot="1" x14ac:dyDescent="0.3">
      <c r="A129" s="218"/>
      <c r="B129" s="198" t="s">
        <v>69</v>
      </c>
      <c r="C129" s="63">
        <v>420000000</v>
      </c>
      <c r="D129" s="63">
        <v>39222664.439999998</v>
      </c>
      <c r="E129" s="19">
        <f t="shared" si="4"/>
        <v>9.3387296285714285</v>
      </c>
    </row>
    <row r="130" spans="1:5" ht="23.25" x14ac:dyDescent="0.25">
      <c r="A130" s="59">
        <v>5014</v>
      </c>
      <c r="B130" s="199" t="s">
        <v>83</v>
      </c>
      <c r="C130" s="64">
        <f>SUM(C131:C133)</f>
        <v>2381000000</v>
      </c>
      <c r="D130" s="64">
        <f>SUM(D131:D133)</f>
        <v>1065121898.0600001</v>
      </c>
      <c r="E130" s="47">
        <f t="shared" si="4"/>
        <v>44.734225034019317</v>
      </c>
    </row>
    <row r="131" spans="1:5" x14ac:dyDescent="0.25">
      <c r="A131" s="74"/>
      <c r="B131" s="191" t="s">
        <v>61</v>
      </c>
      <c r="C131" s="65">
        <v>2300000000</v>
      </c>
      <c r="D131" s="65">
        <v>1013691526.66</v>
      </c>
      <c r="E131" s="48">
        <f t="shared" si="4"/>
        <v>44.073544637391308</v>
      </c>
    </row>
    <row r="132" spans="1:5" x14ac:dyDescent="0.25">
      <c r="A132" s="74"/>
      <c r="B132" s="181" t="s">
        <v>68</v>
      </c>
      <c r="C132" s="63">
        <v>64000000</v>
      </c>
      <c r="D132" s="63">
        <v>46659602.32</v>
      </c>
      <c r="E132" s="66">
        <f t="shared" si="4"/>
        <v>72.905628624999991</v>
      </c>
    </row>
    <row r="133" spans="1:5" ht="15.75" thickBot="1" x14ac:dyDescent="0.3">
      <c r="A133" s="74"/>
      <c r="B133" s="196" t="s">
        <v>69</v>
      </c>
      <c r="C133" s="61">
        <v>17000000</v>
      </c>
      <c r="D133" s="61">
        <v>4770769.08</v>
      </c>
      <c r="E133" s="19">
        <f t="shared" si="4"/>
        <v>28.063347529411764</v>
      </c>
    </row>
    <row r="134" spans="1:5" ht="15.75" thickBot="1" x14ac:dyDescent="0.3">
      <c r="A134" s="124">
        <v>5015</v>
      </c>
      <c r="B134" s="200" t="s">
        <v>84</v>
      </c>
      <c r="C134" s="118">
        <f>SUM(C135:C137)</f>
        <v>332464000</v>
      </c>
      <c r="D134" s="118">
        <f>SUM(D135:D137)</f>
        <v>191225160</v>
      </c>
      <c r="E134" s="131">
        <f t="shared" si="4"/>
        <v>57.517553780258915</v>
      </c>
    </row>
    <row r="135" spans="1:5" x14ac:dyDescent="0.25">
      <c r="A135" s="74"/>
      <c r="B135" s="201" t="s">
        <v>61</v>
      </c>
      <c r="C135" s="67">
        <v>105000000</v>
      </c>
      <c r="D135" s="65">
        <v>71261640</v>
      </c>
      <c r="E135" s="48">
        <f t="shared" si="4"/>
        <v>67.868228571428574</v>
      </c>
    </row>
    <row r="136" spans="1:5" x14ac:dyDescent="0.25">
      <c r="A136" s="74"/>
      <c r="B136" s="196" t="s">
        <v>68</v>
      </c>
      <c r="C136" s="61">
        <v>1000</v>
      </c>
      <c r="D136" s="107">
        <v>0</v>
      </c>
      <c r="E136" s="48">
        <f t="shared" si="4"/>
        <v>0</v>
      </c>
    </row>
    <row r="137" spans="1:5" ht="15.75" thickBot="1" x14ac:dyDescent="0.3">
      <c r="A137" s="70"/>
      <c r="B137" s="171" t="s">
        <v>69</v>
      </c>
      <c r="C137" s="57">
        <v>227463000</v>
      </c>
      <c r="D137" s="57">
        <v>119963520</v>
      </c>
      <c r="E137" s="9">
        <f t="shared" si="4"/>
        <v>52.73979504358951</v>
      </c>
    </row>
    <row r="138" spans="1:5" ht="15.75" thickBot="1" x14ac:dyDescent="0.3">
      <c r="A138" s="151">
        <v>5016</v>
      </c>
      <c r="B138" s="195" t="s">
        <v>85</v>
      </c>
      <c r="C138" s="68">
        <f>SUM(C139:C140)</f>
        <v>280000000</v>
      </c>
      <c r="D138" s="60">
        <f>D139+D140</f>
        <v>95905005.519999996</v>
      </c>
      <c r="E138" s="47">
        <f t="shared" si="4"/>
        <v>34.251787685714284</v>
      </c>
    </row>
    <row r="139" spans="1:5" x14ac:dyDescent="0.25">
      <c r="A139" s="123"/>
      <c r="B139" s="198" t="s">
        <v>61</v>
      </c>
      <c r="C139" s="63">
        <v>138000000</v>
      </c>
      <c r="D139" s="122">
        <v>95905005.519999996</v>
      </c>
      <c r="E139" s="21">
        <f t="shared" si="4"/>
        <v>69.496380811594207</v>
      </c>
    </row>
    <row r="140" spans="1:5" ht="15.75" thickBot="1" x14ac:dyDescent="0.3">
      <c r="A140" s="123"/>
      <c r="B140" s="171" t="s">
        <v>69</v>
      </c>
      <c r="C140" s="63">
        <v>142000000</v>
      </c>
      <c r="D140" s="122">
        <v>0</v>
      </c>
      <c r="E140" s="21">
        <f t="shared" si="4"/>
        <v>0</v>
      </c>
    </row>
    <row r="141" spans="1:5" ht="24" thickBot="1" x14ac:dyDescent="0.3">
      <c r="A141" s="151">
        <v>5017</v>
      </c>
      <c r="B141" s="202" t="s">
        <v>86</v>
      </c>
      <c r="C141" s="120">
        <f>SUM(C142:C144)</f>
        <v>3304001000</v>
      </c>
      <c r="D141" s="120">
        <f>SUM(D142:D144)</f>
        <v>988497720</v>
      </c>
      <c r="E141" s="121">
        <f t="shared" si="4"/>
        <v>29.918202809260652</v>
      </c>
    </row>
    <row r="142" spans="1:5" x14ac:dyDescent="0.25">
      <c r="A142" s="53"/>
      <c r="B142" s="201" t="s">
        <v>61</v>
      </c>
      <c r="C142" s="119">
        <v>659000000</v>
      </c>
      <c r="D142" s="67">
        <v>292944000</v>
      </c>
      <c r="E142" s="48">
        <f t="shared" si="4"/>
        <v>44.452807283763278</v>
      </c>
    </row>
    <row r="143" spans="1:5" x14ac:dyDescent="0.25">
      <c r="A143" s="53"/>
      <c r="B143" s="178" t="s">
        <v>68</v>
      </c>
      <c r="C143" s="69">
        <v>1000</v>
      </c>
      <c r="D143" s="63">
        <v>0</v>
      </c>
      <c r="E143" s="19">
        <f t="shared" si="4"/>
        <v>0</v>
      </c>
    </row>
    <row r="144" spans="1:5" ht="15.75" thickBot="1" x14ac:dyDescent="0.3">
      <c r="A144" s="70"/>
      <c r="B144" s="189" t="s">
        <v>69</v>
      </c>
      <c r="C144" s="71">
        <v>2645000000</v>
      </c>
      <c r="D144" s="57">
        <v>695553720</v>
      </c>
      <c r="E144" s="9">
        <f t="shared" si="4"/>
        <v>26.296927032136107</v>
      </c>
    </row>
    <row r="145" spans="1:5" x14ac:dyDescent="0.25">
      <c r="A145" s="152">
        <v>5018</v>
      </c>
      <c r="B145" s="190" t="s">
        <v>87</v>
      </c>
      <c r="C145" s="56">
        <f>SUM(C146:C146)</f>
        <v>20000000</v>
      </c>
      <c r="D145" s="72">
        <f>SUM(D146:D146)</f>
        <v>0</v>
      </c>
      <c r="E145" s="30">
        <f t="shared" si="4"/>
        <v>0</v>
      </c>
    </row>
    <row r="146" spans="1:5" ht="15.75" thickBot="1" x14ac:dyDescent="0.3">
      <c r="A146" s="70"/>
      <c r="B146" s="171" t="s">
        <v>69</v>
      </c>
      <c r="C146" s="73">
        <v>20000000</v>
      </c>
      <c r="D146" s="43">
        <v>0</v>
      </c>
      <c r="E146" s="58">
        <f t="shared" si="4"/>
        <v>0</v>
      </c>
    </row>
    <row r="147" spans="1:5" ht="23.25" x14ac:dyDescent="0.25">
      <c r="A147" s="110">
        <v>5020</v>
      </c>
      <c r="B147" s="188" t="s">
        <v>88</v>
      </c>
      <c r="C147" s="56">
        <f>SUM(C148:C148)</f>
        <v>453000000</v>
      </c>
      <c r="D147" s="72">
        <f>SUM(D148:D148)</f>
        <v>265979600.40000001</v>
      </c>
      <c r="E147" s="30">
        <f t="shared" si="4"/>
        <v>58.715143576158944</v>
      </c>
    </row>
    <row r="148" spans="1:5" ht="15.75" thickBot="1" x14ac:dyDescent="0.3">
      <c r="A148" s="70"/>
      <c r="B148" s="203" t="s">
        <v>69</v>
      </c>
      <c r="C148" s="57">
        <v>453000000</v>
      </c>
      <c r="D148" s="57">
        <v>265979600.40000001</v>
      </c>
      <c r="E148" s="9">
        <f t="shared" si="4"/>
        <v>58.715143576158944</v>
      </c>
    </row>
    <row r="149" spans="1:5" ht="23.25" x14ac:dyDescent="0.25">
      <c r="A149" s="153">
        <v>5022</v>
      </c>
      <c r="B149" s="204" t="s">
        <v>89</v>
      </c>
      <c r="C149" s="89">
        <f>C150+C151</f>
        <v>326400000</v>
      </c>
      <c r="D149" s="89">
        <f>D150+D151</f>
        <v>99347400</v>
      </c>
      <c r="E149" s="75">
        <f t="shared" ref="E149:E169" si="5">SUM(D149/C149*100)</f>
        <v>30.437316176470585</v>
      </c>
    </row>
    <row r="150" spans="1:5" x14ac:dyDescent="0.25">
      <c r="A150" s="154"/>
      <c r="B150" s="196" t="s">
        <v>61</v>
      </c>
      <c r="C150" s="107">
        <v>110400000</v>
      </c>
      <c r="D150" s="107">
        <v>81351000</v>
      </c>
      <c r="E150" s="76">
        <f t="shared" si="5"/>
        <v>73.6875</v>
      </c>
    </row>
    <row r="151" spans="1:5" ht="15.75" thickBot="1" x14ac:dyDescent="0.3">
      <c r="A151" s="155"/>
      <c r="B151" s="171" t="s">
        <v>69</v>
      </c>
      <c r="C151" s="122">
        <v>216000000</v>
      </c>
      <c r="D151" s="122">
        <v>17996400</v>
      </c>
      <c r="E151" s="205">
        <f>D151/C151*100</f>
        <v>8.331666666666667</v>
      </c>
    </row>
    <row r="152" spans="1:5" ht="15.75" thickBot="1" x14ac:dyDescent="0.3">
      <c r="A152" s="124">
        <v>5028</v>
      </c>
      <c r="B152" s="206" t="s">
        <v>90</v>
      </c>
      <c r="C152" s="125">
        <f>C153+C154</f>
        <v>428500000</v>
      </c>
      <c r="D152" s="125">
        <f>D153+D154</f>
        <v>243000000</v>
      </c>
      <c r="E152" s="121">
        <f t="shared" si="5"/>
        <v>56.709451575262548</v>
      </c>
    </row>
    <row r="153" spans="1:5" x14ac:dyDescent="0.25">
      <c r="A153" s="74"/>
      <c r="B153" s="201" t="s">
        <v>61</v>
      </c>
      <c r="C153" s="67">
        <v>315000000</v>
      </c>
      <c r="D153" s="67">
        <v>243000000</v>
      </c>
      <c r="E153" s="48">
        <f t="shared" si="5"/>
        <v>77.142857142857153</v>
      </c>
    </row>
    <row r="154" spans="1:5" ht="15.75" thickBot="1" x14ac:dyDescent="0.3">
      <c r="A154" s="74"/>
      <c r="B154" s="198" t="s">
        <v>69</v>
      </c>
      <c r="C154" s="63">
        <v>113500000</v>
      </c>
      <c r="D154" s="63">
        <v>0</v>
      </c>
      <c r="E154" s="21">
        <f t="shared" si="5"/>
        <v>0</v>
      </c>
    </row>
    <row r="155" spans="1:5" ht="24" thickBot="1" x14ac:dyDescent="0.3">
      <c r="A155" s="124">
        <v>5034</v>
      </c>
      <c r="B155" s="206" t="s">
        <v>114</v>
      </c>
      <c r="C155" s="125">
        <f>C156</f>
        <v>35000000</v>
      </c>
      <c r="D155" s="125">
        <f>D156</f>
        <v>0</v>
      </c>
      <c r="E155" s="121">
        <f t="shared" ref="E155:E156" si="6">SUM(D155/C155*100)</f>
        <v>0</v>
      </c>
    </row>
    <row r="156" spans="1:5" ht="15.75" thickBot="1" x14ac:dyDescent="0.3">
      <c r="A156" s="74"/>
      <c r="B156" s="198" t="s">
        <v>69</v>
      </c>
      <c r="C156" s="67">
        <v>35000000</v>
      </c>
      <c r="D156" s="67">
        <v>0</v>
      </c>
      <c r="E156" s="48">
        <f t="shared" si="6"/>
        <v>0</v>
      </c>
    </row>
    <row r="157" spans="1:5" ht="24" thickBot="1" x14ac:dyDescent="0.3">
      <c r="A157" s="124">
        <v>7095</v>
      </c>
      <c r="B157" s="202" t="s">
        <v>91</v>
      </c>
      <c r="C157" s="125">
        <f>SUM(C158:C166)</f>
        <v>98773000</v>
      </c>
      <c r="D157" s="125">
        <f>SUM(D158:D166)</f>
        <v>9289923.0199999996</v>
      </c>
      <c r="E157" s="121">
        <f t="shared" si="5"/>
        <v>9.4053263746165445</v>
      </c>
    </row>
    <row r="158" spans="1:5" x14ac:dyDescent="0.25">
      <c r="A158" s="218"/>
      <c r="B158" s="191" t="s">
        <v>59</v>
      </c>
      <c r="C158" s="40">
        <v>567000</v>
      </c>
      <c r="D158" s="40">
        <v>0</v>
      </c>
      <c r="E158" s="30">
        <f t="shared" si="5"/>
        <v>0</v>
      </c>
    </row>
    <row r="159" spans="1:5" x14ac:dyDescent="0.25">
      <c r="A159" s="218"/>
      <c r="B159" s="178" t="s">
        <v>60</v>
      </c>
      <c r="C159" s="18">
        <v>3186000</v>
      </c>
      <c r="D159" s="18">
        <v>362313.6</v>
      </c>
      <c r="E159" s="76">
        <f t="shared" si="5"/>
        <v>11.372052730696797</v>
      </c>
    </row>
    <row r="160" spans="1:5" x14ac:dyDescent="0.25">
      <c r="A160" s="218"/>
      <c r="B160" s="178" t="s">
        <v>61</v>
      </c>
      <c r="C160" s="18">
        <v>92505000</v>
      </c>
      <c r="D160" s="18">
        <v>8899969.5800000001</v>
      </c>
      <c r="E160" s="76">
        <f t="shared" si="5"/>
        <v>9.6210686773687915</v>
      </c>
    </row>
    <row r="161" spans="1:5" x14ac:dyDescent="0.25">
      <c r="A161" s="218"/>
      <c r="B161" s="196" t="s">
        <v>42</v>
      </c>
      <c r="C161" s="61">
        <v>370000</v>
      </c>
      <c r="D161" s="62">
        <v>0</v>
      </c>
      <c r="E161" s="76">
        <f t="shared" si="5"/>
        <v>0</v>
      </c>
    </row>
    <row r="162" spans="1:5" x14ac:dyDescent="0.25">
      <c r="A162" s="218"/>
      <c r="B162" s="178" t="s">
        <v>62</v>
      </c>
      <c r="C162" s="18">
        <v>150000</v>
      </c>
      <c r="D162" s="18">
        <v>0</v>
      </c>
      <c r="E162" s="76">
        <f t="shared" si="5"/>
        <v>0</v>
      </c>
    </row>
    <row r="163" spans="1:5" x14ac:dyDescent="0.25">
      <c r="A163" s="218"/>
      <c r="B163" s="178" t="s">
        <v>63</v>
      </c>
      <c r="C163" s="18">
        <v>992000</v>
      </c>
      <c r="D163" s="18">
        <v>0</v>
      </c>
      <c r="E163" s="76">
        <f t="shared" si="5"/>
        <v>0</v>
      </c>
    </row>
    <row r="164" spans="1:5" ht="23.25" x14ac:dyDescent="0.25">
      <c r="A164" s="218"/>
      <c r="B164" s="196" t="s">
        <v>77</v>
      </c>
      <c r="C164" s="61">
        <v>397000</v>
      </c>
      <c r="D164" s="61">
        <v>27639.84</v>
      </c>
      <c r="E164" s="76">
        <f t="shared" si="5"/>
        <v>6.9621763224181361</v>
      </c>
    </row>
    <row r="165" spans="1:5" x14ac:dyDescent="0.25">
      <c r="A165" s="218"/>
      <c r="B165" s="196" t="s">
        <v>68</v>
      </c>
      <c r="C165" s="61">
        <v>440000</v>
      </c>
      <c r="D165" s="61">
        <v>0</v>
      </c>
      <c r="E165" s="76">
        <f t="shared" si="5"/>
        <v>0</v>
      </c>
    </row>
    <row r="166" spans="1:5" ht="15.75" thickBot="1" x14ac:dyDescent="0.3">
      <c r="A166" s="219"/>
      <c r="B166" s="197" t="s">
        <v>69</v>
      </c>
      <c r="C166" s="57">
        <v>166000</v>
      </c>
      <c r="D166" s="57">
        <v>0</v>
      </c>
      <c r="E166" s="77">
        <f t="shared" si="5"/>
        <v>0</v>
      </c>
    </row>
    <row r="167" spans="1:5" ht="15.75" thickBot="1" x14ac:dyDescent="0.3">
      <c r="A167" s="127">
        <v>7096</v>
      </c>
      <c r="B167" s="202" t="s">
        <v>110</v>
      </c>
      <c r="C167" s="125">
        <f>C168+C169</f>
        <v>1086541000</v>
      </c>
      <c r="D167" s="125">
        <f>D168+D169</f>
        <v>934354507.03999996</v>
      </c>
      <c r="E167" s="121">
        <f t="shared" si="5"/>
        <v>85.993488238363753</v>
      </c>
    </row>
    <row r="168" spans="1:5" ht="29.25" customHeight="1" x14ac:dyDescent="0.25">
      <c r="A168" s="156"/>
      <c r="B168" s="201" t="s">
        <v>111</v>
      </c>
      <c r="C168" s="67">
        <v>784861000</v>
      </c>
      <c r="D168" s="67">
        <v>632676132.03999996</v>
      </c>
      <c r="E168" s="30">
        <f t="shared" si="5"/>
        <v>80.609959220804697</v>
      </c>
    </row>
    <row r="169" spans="1:5" ht="29.25" customHeight="1" thickBot="1" x14ac:dyDescent="0.3">
      <c r="A169" s="157"/>
      <c r="B169" s="181" t="s">
        <v>92</v>
      </c>
      <c r="C169" s="63">
        <v>301680000</v>
      </c>
      <c r="D169" s="63">
        <v>301678375</v>
      </c>
      <c r="E169" s="27">
        <f t="shared" si="5"/>
        <v>99.999461349774606</v>
      </c>
    </row>
    <row r="170" spans="1:5" s="78" customFormat="1" ht="26.25" thickBot="1" x14ac:dyDescent="0.3">
      <c r="A170" s="45">
        <v>2302</v>
      </c>
      <c r="B170" s="169" t="s">
        <v>93</v>
      </c>
      <c r="C170" s="11">
        <f>C171</f>
        <v>90943000</v>
      </c>
      <c r="D170" s="11">
        <f>D171</f>
        <v>61916029.470000006</v>
      </c>
      <c r="E170" s="4">
        <f>D170/C170*100</f>
        <v>68.082237742322121</v>
      </c>
    </row>
    <row r="171" spans="1:5" x14ac:dyDescent="0.25">
      <c r="A171" s="150" t="s">
        <v>40</v>
      </c>
      <c r="B171" s="195" t="s">
        <v>94</v>
      </c>
      <c r="C171" s="46">
        <f>SUM(C172:C178)</f>
        <v>90943000</v>
      </c>
      <c r="D171" s="46">
        <f>SUM(D172:D177)</f>
        <v>61916029.470000006</v>
      </c>
      <c r="E171" s="79">
        <f t="shared" ref="E171:E199" si="7">SUM(D171/C171*100)</f>
        <v>68.082237742322121</v>
      </c>
    </row>
    <row r="172" spans="1:5" x14ac:dyDescent="0.25">
      <c r="A172" s="158"/>
      <c r="B172" s="178" t="s">
        <v>53</v>
      </c>
      <c r="C172" s="61">
        <v>69710000</v>
      </c>
      <c r="D172" s="18">
        <v>51044012.109999999</v>
      </c>
      <c r="E172" s="41">
        <f t="shared" si="7"/>
        <v>73.223371266676224</v>
      </c>
    </row>
    <row r="173" spans="1:5" x14ac:dyDescent="0.25">
      <c r="A173" s="53"/>
      <c r="B173" s="178" t="s">
        <v>54</v>
      </c>
      <c r="C173" s="61">
        <v>10813000</v>
      </c>
      <c r="D173" s="18">
        <v>7733167.9800000004</v>
      </c>
      <c r="E173" s="41">
        <f>SUM(D173/C173*100)</f>
        <v>71.517321557384633</v>
      </c>
    </row>
    <row r="174" spans="1:5" x14ac:dyDescent="0.25">
      <c r="A174" s="159"/>
      <c r="B174" s="178" t="s">
        <v>57</v>
      </c>
      <c r="C174" s="80">
        <v>928000</v>
      </c>
      <c r="D174" s="80">
        <v>392313.68</v>
      </c>
      <c r="E174" s="41">
        <f t="shared" si="7"/>
        <v>42.275181034482756</v>
      </c>
    </row>
    <row r="175" spans="1:5" ht="23.25" x14ac:dyDescent="0.25">
      <c r="A175" s="159"/>
      <c r="B175" s="178" t="s">
        <v>58</v>
      </c>
      <c r="C175" s="80">
        <v>992000</v>
      </c>
      <c r="D175" s="80">
        <v>798995.01</v>
      </c>
      <c r="E175" s="41">
        <f t="shared" si="7"/>
        <v>80.543851814516131</v>
      </c>
    </row>
    <row r="176" spans="1:5" x14ac:dyDescent="0.25">
      <c r="A176" s="160"/>
      <c r="B176" s="178" t="s">
        <v>60</v>
      </c>
      <c r="C176" s="61">
        <v>2000000</v>
      </c>
      <c r="D176" s="61">
        <v>14183.6</v>
      </c>
      <c r="E176" s="41">
        <f t="shared" si="7"/>
        <v>0.70918000000000003</v>
      </c>
    </row>
    <row r="177" spans="1:5" x14ac:dyDescent="0.25">
      <c r="A177" s="160"/>
      <c r="B177" s="178" t="s">
        <v>61</v>
      </c>
      <c r="C177" s="61">
        <v>6300000</v>
      </c>
      <c r="D177" s="61">
        <v>1933357.09</v>
      </c>
      <c r="E177" s="41">
        <f>SUM(D177/C177*100)</f>
        <v>30.68820777777778</v>
      </c>
    </row>
    <row r="178" spans="1:5" ht="15.75" thickBot="1" x14ac:dyDescent="0.3">
      <c r="A178" s="161"/>
      <c r="B178" s="207" t="s">
        <v>95</v>
      </c>
      <c r="C178" s="57">
        <v>200000</v>
      </c>
      <c r="D178" s="108">
        <v>0</v>
      </c>
      <c r="E178" s="77">
        <f>SUM(D178/C178*100)</f>
        <v>0</v>
      </c>
    </row>
    <row r="179" spans="1:5" s="5" customFormat="1" ht="26.25" thickBot="1" x14ac:dyDescent="0.3">
      <c r="A179" s="162">
        <v>2303</v>
      </c>
      <c r="B179" s="208" t="s">
        <v>96</v>
      </c>
      <c r="C179" s="81">
        <f>C180</f>
        <v>43447000</v>
      </c>
      <c r="D179" s="81">
        <f>D180</f>
        <v>27803812.5</v>
      </c>
      <c r="E179" s="82">
        <f>D179/C179*100</f>
        <v>63.994780997537227</v>
      </c>
    </row>
    <row r="180" spans="1:5" x14ac:dyDescent="0.25">
      <c r="A180" s="137" t="s">
        <v>40</v>
      </c>
      <c r="B180" s="190" t="s">
        <v>97</v>
      </c>
      <c r="C180" s="44">
        <f>SUM(C181:C186)</f>
        <v>43447000</v>
      </c>
      <c r="D180" s="44">
        <f>SUM(D181:D186)</f>
        <v>27803812.5</v>
      </c>
      <c r="E180" s="14">
        <f t="shared" si="7"/>
        <v>63.994780997537227</v>
      </c>
    </row>
    <row r="181" spans="1:5" x14ac:dyDescent="0.25">
      <c r="A181" s="53"/>
      <c r="B181" s="178" t="s">
        <v>53</v>
      </c>
      <c r="C181" s="18">
        <v>33623000</v>
      </c>
      <c r="D181" s="18">
        <v>23249565.460000001</v>
      </c>
      <c r="E181" s="19">
        <f t="shared" si="7"/>
        <v>69.147801980786966</v>
      </c>
    </row>
    <row r="182" spans="1:5" x14ac:dyDescent="0.25">
      <c r="A182" s="159"/>
      <c r="B182" s="178" t="s">
        <v>54</v>
      </c>
      <c r="C182" s="83">
        <v>5094000</v>
      </c>
      <c r="D182" s="83">
        <v>3522309.28</v>
      </c>
      <c r="E182" s="19">
        <f t="shared" si="7"/>
        <v>69.146236356497838</v>
      </c>
    </row>
    <row r="183" spans="1:5" x14ac:dyDescent="0.25">
      <c r="A183" s="53"/>
      <c r="B183" s="178" t="s">
        <v>57</v>
      </c>
      <c r="C183" s="61">
        <v>422000</v>
      </c>
      <c r="D183" s="18">
        <v>149658.22</v>
      </c>
      <c r="E183" s="19">
        <f t="shared" si="7"/>
        <v>35.464033175355453</v>
      </c>
    </row>
    <row r="184" spans="1:5" ht="23.25" x14ac:dyDescent="0.25">
      <c r="A184" s="53"/>
      <c r="B184" s="178" t="s">
        <v>98</v>
      </c>
      <c r="C184" s="61">
        <v>735000</v>
      </c>
      <c r="D184" s="18">
        <v>484458</v>
      </c>
      <c r="E184" s="19">
        <f t="shared" si="7"/>
        <v>65.912653061224489</v>
      </c>
    </row>
    <row r="185" spans="1:5" x14ac:dyDescent="0.25">
      <c r="A185" s="53"/>
      <c r="B185" s="178" t="s">
        <v>60</v>
      </c>
      <c r="C185" s="61">
        <v>2073000</v>
      </c>
      <c r="D185" s="18">
        <v>397821.54</v>
      </c>
      <c r="E185" s="19">
        <f t="shared" si="7"/>
        <v>19.190619392185237</v>
      </c>
    </row>
    <row r="186" spans="1:5" ht="15.75" thickBot="1" x14ac:dyDescent="0.3">
      <c r="A186" s="53"/>
      <c r="B186" s="209" t="s">
        <v>61</v>
      </c>
      <c r="C186" s="63">
        <v>1500000</v>
      </c>
      <c r="D186" s="20">
        <v>0</v>
      </c>
      <c r="E186" s="21">
        <f t="shared" si="7"/>
        <v>0</v>
      </c>
    </row>
    <row r="187" spans="1:5" s="17" customFormat="1" ht="22.5" customHeight="1" thickBot="1" x14ac:dyDescent="0.3">
      <c r="A187" s="45">
        <v>2402</v>
      </c>
      <c r="B187" s="210" t="s">
        <v>99</v>
      </c>
      <c r="C187" s="16">
        <f>C188+C190+C196+C198</f>
        <v>15763909000</v>
      </c>
      <c r="D187" s="16">
        <f>D189+D190+D196+D198</f>
        <v>192195262.21000001</v>
      </c>
      <c r="E187" s="4">
        <f>D187/C187*100</f>
        <v>1.2192106806122771</v>
      </c>
    </row>
    <row r="188" spans="1:5" s="17" customFormat="1" ht="22.5" customHeight="1" x14ac:dyDescent="0.2">
      <c r="A188" s="163">
        <v>4001</v>
      </c>
      <c r="B188" s="188" t="s">
        <v>113</v>
      </c>
      <c r="C188" s="42">
        <f>C189</f>
        <v>10072201000</v>
      </c>
      <c r="D188" s="128">
        <f>D189</f>
        <v>192195262.21000001</v>
      </c>
      <c r="E188" s="129">
        <f>D188/C188*100</f>
        <v>1.9081754048593751</v>
      </c>
    </row>
    <row r="189" spans="1:5" s="17" customFormat="1" ht="22.5" customHeight="1" x14ac:dyDescent="0.2">
      <c r="A189" s="164"/>
      <c r="B189" s="178" t="s">
        <v>92</v>
      </c>
      <c r="C189" s="61">
        <v>10072201000</v>
      </c>
      <c r="D189" s="18">
        <v>192195262.21000001</v>
      </c>
      <c r="E189" s="19">
        <f t="shared" si="7"/>
        <v>1.9081754048593751</v>
      </c>
    </row>
    <row r="190" spans="1:5" ht="23.25" x14ac:dyDescent="0.25">
      <c r="A190" s="163">
        <v>4002</v>
      </c>
      <c r="B190" s="188" t="s">
        <v>100</v>
      </c>
      <c r="C190" s="56">
        <f>SUM(C191:C195)</f>
        <v>2729348000</v>
      </c>
      <c r="D190" s="56">
        <f>SUM(D191:D194)</f>
        <v>0</v>
      </c>
      <c r="E190" s="30">
        <f t="shared" si="7"/>
        <v>0</v>
      </c>
    </row>
    <row r="191" spans="1:5" x14ac:dyDescent="0.25">
      <c r="A191" s="84"/>
      <c r="B191" s="178" t="s">
        <v>61</v>
      </c>
      <c r="C191" s="61">
        <v>105962000</v>
      </c>
      <c r="D191" s="18">
        <v>0</v>
      </c>
      <c r="E191" s="19">
        <f t="shared" si="7"/>
        <v>0</v>
      </c>
    </row>
    <row r="192" spans="1:5" ht="23.25" x14ac:dyDescent="0.25">
      <c r="A192" s="84"/>
      <c r="B192" s="209" t="s">
        <v>77</v>
      </c>
      <c r="C192" s="61">
        <v>28800000</v>
      </c>
      <c r="D192" s="18">
        <v>0</v>
      </c>
      <c r="E192" s="19">
        <f t="shared" si="7"/>
        <v>0</v>
      </c>
    </row>
    <row r="193" spans="1:8" ht="23.25" x14ac:dyDescent="0.25">
      <c r="A193" s="84"/>
      <c r="B193" s="178" t="s">
        <v>67</v>
      </c>
      <c r="C193" s="61">
        <v>208926000</v>
      </c>
      <c r="D193" s="18">
        <v>0</v>
      </c>
      <c r="E193" s="19">
        <f t="shared" si="7"/>
        <v>0</v>
      </c>
    </row>
    <row r="194" spans="1:8" x14ac:dyDescent="0.25">
      <c r="A194" s="165"/>
      <c r="B194" s="181" t="s">
        <v>18</v>
      </c>
      <c r="C194" s="63">
        <v>1288953000</v>
      </c>
      <c r="D194" s="20">
        <v>0</v>
      </c>
      <c r="E194" s="21">
        <f>SUM(D194/C194*100)</f>
        <v>0</v>
      </c>
    </row>
    <row r="195" spans="1:8" s="86" customFormat="1" ht="17.25" customHeight="1" thickBot="1" x14ac:dyDescent="0.25">
      <c r="A195" s="85"/>
      <c r="B195" s="207" t="s">
        <v>73</v>
      </c>
      <c r="C195" s="57">
        <v>1096707000</v>
      </c>
      <c r="D195" s="31">
        <v>0</v>
      </c>
      <c r="E195" s="9">
        <f>SUM(D195/C195*100)</f>
        <v>0</v>
      </c>
    </row>
    <row r="196" spans="1:8" x14ac:dyDescent="0.25">
      <c r="A196" s="137" t="s">
        <v>9</v>
      </c>
      <c r="B196" s="211" t="s">
        <v>101</v>
      </c>
      <c r="C196" s="87">
        <f>C197</f>
        <v>2960360000</v>
      </c>
      <c r="D196" s="109">
        <v>0</v>
      </c>
      <c r="E196" s="30">
        <f t="shared" si="7"/>
        <v>0</v>
      </c>
    </row>
    <row r="197" spans="1:8" x14ac:dyDescent="0.25">
      <c r="A197" s="146"/>
      <c r="B197" s="181" t="s">
        <v>102</v>
      </c>
      <c r="C197" s="63">
        <v>2960360000</v>
      </c>
      <c r="D197" s="20">
        <v>0</v>
      </c>
      <c r="E197" s="66">
        <f t="shared" si="7"/>
        <v>0</v>
      </c>
    </row>
    <row r="198" spans="1:8" x14ac:dyDescent="0.25">
      <c r="A198" s="146" t="s">
        <v>33</v>
      </c>
      <c r="B198" s="212" t="s">
        <v>103</v>
      </c>
      <c r="C198" s="88">
        <f>C199</f>
        <v>2000000</v>
      </c>
      <c r="D198" s="38">
        <f>D199</f>
        <v>0</v>
      </c>
      <c r="E198" s="76">
        <f t="shared" si="7"/>
        <v>0</v>
      </c>
    </row>
    <row r="199" spans="1:8" ht="15.75" thickBot="1" x14ac:dyDescent="0.3">
      <c r="A199" s="166"/>
      <c r="B199" s="181" t="s">
        <v>104</v>
      </c>
      <c r="C199" s="63">
        <v>2000000</v>
      </c>
      <c r="D199" s="20">
        <v>0</v>
      </c>
      <c r="E199" s="21">
        <f t="shared" si="7"/>
        <v>0</v>
      </c>
    </row>
    <row r="200" spans="1:8" ht="15.75" thickBot="1" x14ac:dyDescent="0.3">
      <c r="A200" s="167"/>
      <c r="B200" s="213" t="s">
        <v>105</v>
      </c>
      <c r="C200" s="126">
        <f>C2+C5+C8+C29+C32+C37+C40+C47+C52+C170+C179+C187</f>
        <v>805848723331.64001</v>
      </c>
      <c r="D200" s="126">
        <f>D2+D5+D8+D29+D32+D37+D40+D47+D52+D170+D179+D187</f>
        <v>459342555681.75006</v>
      </c>
      <c r="E200" s="121">
        <f>SUM(D200/C200*100)</f>
        <v>57.001089954288062</v>
      </c>
      <c r="H200" s="92"/>
    </row>
    <row r="202" spans="1:8" x14ac:dyDescent="0.25">
      <c r="C202" s="91"/>
      <c r="D202" s="214"/>
      <c r="E202" s="215"/>
    </row>
    <row r="203" spans="1:8" x14ac:dyDescent="0.25">
      <c r="D203" s="215"/>
      <c r="E203" s="214"/>
    </row>
    <row r="204" spans="1:8" x14ac:dyDescent="0.25">
      <c r="D204" s="216"/>
      <c r="E204" s="215"/>
    </row>
    <row r="205" spans="1:8" x14ac:dyDescent="0.25">
      <c r="D205" s="216"/>
      <c r="E205" s="215"/>
    </row>
    <row r="206" spans="1:8" x14ac:dyDescent="0.25">
      <c r="D206" s="214"/>
      <c r="E206" s="215"/>
    </row>
  </sheetData>
  <mergeCells count="6">
    <mergeCell ref="A158:A166"/>
    <mergeCell ref="A54:A73"/>
    <mergeCell ref="A80:A82"/>
    <mergeCell ref="A94:A106"/>
    <mergeCell ref="A119:A120"/>
    <mergeCell ref="A122:A129"/>
  </mergeCells>
  <pageMargins left="0.7" right="0.7" top="0.75" bottom="0.75" header="0.3" footer="0.3"/>
  <pageSetup paperSize="9" scale="85" fitToHeight="0" orientation="portrait" r:id="rId1"/>
  <ignoredErrors>
    <ignoredError sqref="E15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2026-10-12T10:10:07Z</dcterms:modified>
</cp:coreProperties>
</file>