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Rad od kuce\Budzet 2025\IPA\"/>
    </mc:Choice>
  </mc:AlternateContent>
  <bookViews>
    <workbookView xWindow="0" yWindow="0" windowWidth="23040" windowHeight="9192" tabRatio="656"/>
  </bookViews>
  <sheets>
    <sheet name="ИПА 2015" sheetId="65" r:id="rId1"/>
    <sheet name="ИПА 2017" sheetId="66" r:id="rId2"/>
    <sheet name="ИПА 2018" sheetId="68" r:id="rId3"/>
    <sheet name="ИПА 2019" sheetId="69" r:id="rId4"/>
    <sheet name="ИПА 2020 I део" sheetId="62" r:id="rId5"/>
    <sheet name="ИПА 2020 II део" sheetId="64" r:id="rId6"/>
    <sheet name="ИПА 2021" sheetId="70" r:id="rId7"/>
    <sheet name="ИПА 2022" sheetId="67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67" l="1"/>
  <c r="J13" i="67"/>
  <c r="K13" i="67"/>
  <c r="L13" i="67"/>
  <c r="M13" i="67"/>
  <c r="N13" i="67"/>
  <c r="O13" i="67"/>
  <c r="P13" i="67"/>
  <c r="Q13" i="67"/>
  <c r="R13" i="67"/>
  <c r="S13" i="67"/>
  <c r="H13" i="67"/>
  <c r="E13" i="67"/>
  <c r="F13" i="67"/>
  <c r="D13" i="67"/>
  <c r="I14" i="70"/>
  <c r="J14" i="70"/>
  <c r="K14" i="70"/>
  <c r="L14" i="70"/>
  <c r="M14" i="70"/>
  <c r="N14" i="70"/>
  <c r="O14" i="70"/>
  <c r="P14" i="70"/>
  <c r="Q14" i="70"/>
  <c r="R14" i="70"/>
  <c r="S14" i="70"/>
  <c r="H14" i="70"/>
  <c r="E14" i="70"/>
  <c r="F14" i="70"/>
  <c r="D14" i="70"/>
  <c r="I22" i="64"/>
  <c r="J22" i="64"/>
  <c r="K22" i="64"/>
  <c r="L22" i="64"/>
  <c r="M22" i="64"/>
  <c r="N22" i="64"/>
  <c r="O22" i="64"/>
  <c r="P22" i="64"/>
  <c r="Q22" i="64"/>
  <c r="R22" i="64"/>
  <c r="S22" i="64"/>
  <c r="H22" i="64"/>
  <c r="E22" i="64"/>
  <c r="F22" i="64"/>
  <c r="D22" i="64"/>
  <c r="S19" i="62"/>
  <c r="I19" i="62"/>
  <c r="J19" i="62"/>
  <c r="K19" i="62"/>
  <c r="L19" i="62"/>
  <c r="M19" i="62"/>
  <c r="N19" i="62"/>
  <c r="O19" i="62"/>
  <c r="P19" i="62"/>
  <c r="Q19" i="62"/>
  <c r="R19" i="62"/>
  <c r="H19" i="62"/>
  <c r="E19" i="62"/>
  <c r="F19" i="62"/>
  <c r="D19" i="62"/>
  <c r="H8" i="69"/>
  <c r="I14" i="68"/>
  <c r="J14" i="68"/>
  <c r="K14" i="68"/>
  <c r="L14" i="68"/>
  <c r="M14" i="68"/>
  <c r="N14" i="68"/>
  <c r="O14" i="68"/>
  <c r="P14" i="68"/>
  <c r="Q14" i="68"/>
  <c r="R14" i="68"/>
  <c r="S14" i="68"/>
  <c r="H14" i="68"/>
  <c r="E14" i="68"/>
  <c r="F14" i="68"/>
  <c r="D14" i="68"/>
  <c r="I13" i="66"/>
  <c r="J13" i="66"/>
  <c r="K13" i="66"/>
  <c r="L13" i="66"/>
  <c r="M13" i="66"/>
  <c r="N13" i="66"/>
  <c r="O13" i="66"/>
  <c r="P13" i="66"/>
  <c r="Q13" i="66"/>
  <c r="R13" i="66"/>
  <c r="S13" i="66"/>
  <c r="H13" i="66"/>
  <c r="E13" i="66"/>
  <c r="F13" i="66"/>
  <c r="D13" i="66"/>
  <c r="E9" i="65"/>
  <c r="F9" i="65"/>
  <c r="H9" i="65"/>
  <c r="I9" i="65"/>
  <c r="J9" i="65"/>
  <c r="K9" i="65"/>
  <c r="L9" i="65"/>
  <c r="M9" i="65"/>
  <c r="N9" i="65"/>
  <c r="O9" i="65"/>
  <c r="P9" i="65"/>
  <c r="Q9" i="65"/>
  <c r="R9" i="65"/>
  <c r="S9" i="65"/>
  <c r="D9" i="65"/>
  <c r="S8" i="65" l="1"/>
  <c r="Q8" i="65"/>
  <c r="O8" i="65"/>
  <c r="M8" i="65"/>
  <c r="K8" i="65"/>
  <c r="I8" i="65"/>
  <c r="E8" i="65"/>
  <c r="B14" i="64" l="1"/>
  <c r="B7" i="65" l="1"/>
  <c r="B12" i="67" l="1"/>
  <c r="B10" i="67"/>
  <c r="B7" i="67"/>
  <c r="B7" i="66" l="1"/>
  <c r="B9" i="66"/>
  <c r="S13" i="70" l="1"/>
  <c r="Q13" i="70"/>
  <c r="O13" i="70"/>
  <c r="M13" i="70"/>
  <c r="K13" i="70"/>
  <c r="I13" i="70"/>
  <c r="F13" i="70"/>
  <c r="S12" i="70"/>
  <c r="Q12" i="70"/>
  <c r="O12" i="70"/>
  <c r="M12" i="70"/>
  <c r="K12" i="70"/>
  <c r="I12" i="70"/>
  <c r="D12" i="70"/>
  <c r="S11" i="70"/>
  <c r="Q11" i="70"/>
  <c r="O11" i="70"/>
  <c r="M11" i="70"/>
  <c r="K11" i="70"/>
  <c r="I11" i="70"/>
  <c r="D11" i="70"/>
  <c r="S10" i="70"/>
  <c r="Q10" i="70"/>
  <c r="O10" i="70"/>
  <c r="M10" i="70"/>
  <c r="K10" i="70"/>
  <c r="I10" i="70"/>
  <c r="D10" i="70"/>
  <c r="B10" i="70"/>
  <c r="S9" i="70"/>
  <c r="Q9" i="70"/>
  <c r="O9" i="70"/>
  <c r="M9" i="70"/>
  <c r="K9" i="70"/>
  <c r="I9" i="70"/>
  <c r="S8" i="70"/>
  <c r="Q8" i="70"/>
  <c r="O8" i="70"/>
  <c r="M8" i="70"/>
  <c r="K8" i="70"/>
  <c r="I8" i="70"/>
  <c r="S7" i="70"/>
  <c r="Q7" i="70"/>
  <c r="O7" i="70"/>
  <c r="M7" i="70"/>
  <c r="K7" i="70"/>
  <c r="I7" i="70"/>
  <c r="B7" i="70"/>
  <c r="R8" i="69"/>
  <c r="P8" i="69"/>
  <c r="N8" i="69"/>
  <c r="L8" i="69"/>
  <c r="J8" i="69"/>
  <c r="F8" i="69"/>
  <c r="E8" i="69"/>
  <c r="D8" i="69"/>
  <c r="S7" i="69"/>
  <c r="S8" i="69" s="1"/>
  <c r="Q7" i="69"/>
  <c r="Q8" i="69" s="1"/>
  <c r="O7" i="69"/>
  <c r="O8" i="69" s="1"/>
  <c r="M7" i="69"/>
  <c r="M8" i="69" s="1"/>
  <c r="K7" i="69"/>
  <c r="K8" i="69" s="1"/>
  <c r="I7" i="69"/>
  <c r="I8" i="69" s="1"/>
  <c r="S13" i="68"/>
  <c r="Q13" i="68"/>
  <c r="O13" i="68"/>
  <c r="M13" i="68"/>
  <c r="K13" i="68"/>
  <c r="I13" i="68"/>
  <c r="B13" i="68"/>
  <c r="S12" i="68"/>
  <c r="Q12" i="68"/>
  <c r="O12" i="68"/>
  <c r="M12" i="68"/>
  <c r="K12" i="68"/>
  <c r="I12" i="68"/>
  <c r="S11" i="68"/>
  <c r="Q11" i="68"/>
  <c r="O11" i="68"/>
  <c r="M11" i="68"/>
  <c r="K11" i="68"/>
  <c r="I11" i="68"/>
  <c r="S10" i="68"/>
  <c r="Q10" i="68"/>
  <c r="O10" i="68"/>
  <c r="M10" i="68"/>
  <c r="K10" i="68"/>
  <c r="I10" i="68"/>
  <c r="S9" i="68"/>
  <c r="Q9" i="68"/>
  <c r="O9" i="68"/>
  <c r="M9" i="68"/>
  <c r="K9" i="68"/>
  <c r="I9" i="68"/>
  <c r="B9" i="68"/>
  <c r="S8" i="68"/>
  <c r="Q8" i="68"/>
  <c r="O8" i="68"/>
  <c r="M8" i="68"/>
  <c r="K8" i="68"/>
  <c r="I8" i="68"/>
  <c r="S7" i="68"/>
  <c r="Q7" i="68"/>
  <c r="O7" i="68"/>
  <c r="M7" i="68"/>
  <c r="K7" i="68"/>
  <c r="I7" i="68"/>
  <c r="B7" i="68"/>
  <c r="S12" i="67" l="1"/>
  <c r="Q12" i="67"/>
  <c r="O12" i="67"/>
  <c r="M12" i="67"/>
  <c r="K12" i="67"/>
  <c r="I12" i="67"/>
  <c r="D12" i="67"/>
  <c r="B13" i="67"/>
  <c r="S11" i="67"/>
  <c r="Q11" i="67"/>
  <c r="O11" i="67"/>
  <c r="M11" i="67"/>
  <c r="K11" i="67"/>
  <c r="I11" i="67"/>
  <c r="D11" i="67"/>
  <c r="S10" i="67"/>
  <c r="Q10" i="67"/>
  <c r="O10" i="67"/>
  <c r="M10" i="67"/>
  <c r="K10" i="67"/>
  <c r="I10" i="67"/>
  <c r="D10" i="67"/>
  <c r="S9" i="67"/>
  <c r="Q9" i="67"/>
  <c r="O9" i="67"/>
  <c r="M9" i="67"/>
  <c r="K9" i="67"/>
  <c r="I9" i="67"/>
  <c r="S8" i="67"/>
  <c r="Q8" i="67"/>
  <c r="O8" i="67"/>
  <c r="M8" i="67"/>
  <c r="K8" i="67"/>
  <c r="I8" i="67"/>
  <c r="S7" i="67"/>
  <c r="Q7" i="67"/>
  <c r="O7" i="67"/>
  <c r="M7" i="67"/>
  <c r="K7" i="67"/>
  <c r="I7" i="67"/>
  <c r="D7" i="67"/>
  <c r="S12" i="66"/>
  <c r="Q12" i="66"/>
  <c r="O12" i="66"/>
  <c r="M12" i="66"/>
  <c r="K12" i="66"/>
  <c r="I12" i="66"/>
  <c r="S11" i="66"/>
  <c r="Q11" i="66"/>
  <c r="O11" i="66"/>
  <c r="M11" i="66"/>
  <c r="K11" i="66"/>
  <c r="I11" i="66"/>
  <c r="S10" i="66"/>
  <c r="Q10" i="66"/>
  <c r="O10" i="66"/>
  <c r="M10" i="66"/>
  <c r="K10" i="66"/>
  <c r="I10" i="66"/>
  <c r="S9" i="66"/>
  <c r="Q9" i="66"/>
  <c r="O9" i="66"/>
  <c r="M9" i="66"/>
  <c r="K9" i="66"/>
  <c r="I9" i="66"/>
  <c r="A9" i="66"/>
  <c r="S8" i="66"/>
  <c r="Q8" i="66"/>
  <c r="O8" i="66"/>
  <c r="M8" i="66"/>
  <c r="K8" i="66"/>
  <c r="I8" i="66"/>
  <c r="S7" i="66"/>
  <c r="Q7" i="66"/>
  <c r="O7" i="66"/>
  <c r="M7" i="66"/>
  <c r="K7" i="66"/>
  <c r="I7" i="66"/>
  <c r="E7" i="66"/>
  <c r="A7" i="66"/>
  <c r="S7" i="65"/>
  <c r="Q7" i="65"/>
  <c r="O7" i="65"/>
  <c r="M7" i="65"/>
  <c r="K7" i="65"/>
  <c r="I7" i="65"/>
  <c r="B7" i="64" l="1"/>
  <c r="B7" i="62"/>
  <c r="E13" i="64" l="1"/>
  <c r="E12" i="64"/>
  <c r="F11" i="64"/>
  <c r="E7" i="64"/>
  <c r="E20" i="64"/>
  <c r="E19" i="64"/>
  <c r="M10" i="62" l="1"/>
  <c r="I8" i="64"/>
  <c r="I9" i="64"/>
  <c r="I10" i="64"/>
  <c r="I11" i="64"/>
  <c r="I12" i="64"/>
  <c r="I13" i="64"/>
  <c r="I14" i="64"/>
  <c r="I15" i="64"/>
  <c r="I16" i="64"/>
  <c r="I17" i="64"/>
  <c r="I18" i="64"/>
  <c r="I19" i="64"/>
  <c r="I20" i="64"/>
  <c r="I21" i="64"/>
  <c r="S15" i="64" l="1"/>
  <c r="S16" i="64"/>
  <c r="S17" i="64"/>
  <c r="Q15" i="64"/>
  <c r="Q16" i="64"/>
  <c r="Q17" i="64"/>
  <c r="O15" i="64"/>
  <c r="O16" i="64"/>
  <c r="O17" i="64"/>
  <c r="S14" i="64"/>
  <c r="Q14" i="64"/>
  <c r="O14" i="64"/>
  <c r="M15" i="64"/>
  <c r="M16" i="64"/>
  <c r="M17" i="64"/>
  <c r="M14" i="64"/>
  <c r="K15" i="64"/>
  <c r="K16" i="64"/>
  <c r="K17" i="64"/>
  <c r="K14" i="64"/>
  <c r="G22" i="64" l="1"/>
  <c r="S21" i="64"/>
  <c r="Q21" i="64"/>
  <c r="O21" i="64"/>
  <c r="M21" i="64"/>
  <c r="K21" i="64"/>
  <c r="S20" i="64"/>
  <c r="Q20" i="64"/>
  <c r="O20" i="64"/>
  <c r="M20" i="64"/>
  <c r="K20" i="64"/>
  <c r="S19" i="64"/>
  <c r="Q19" i="64"/>
  <c r="O19" i="64"/>
  <c r="M19" i="64"/>
  <c r="K19" i="64"/>
  <c r="S18" i="64"/>
  <c r="Q18" i="64"/>
  <c r="O18" i="64"/>
  <c r="M18" i="64"/>
  <c r="K18" i="64"/>
  <c r="S13" i="64"/>
  <c r="Q13" i="64"/>
  <c r="O13" i="64"/>
  <c r="M13" i="64"/>
  <c r="K13" i="64"/>
  <c r="S12" i="64"/>
  <c r="Q12" i="64"/>
  <c r="O12" i="64"/>
  <c r="M12" i="64"/>
  <c r="K12" i="64"/>
  <c r="S11" i="64"/>
  <c r="Q11" i="64"/>
  <c r="O11" i="64"/>
  <c r="M11" i="64"/>
  <c r="K11" i="64"/>
  <c r="S10" i="64"/>
  <c r="Q10" i="64"/>
  <c r="O10" i="64"/>
  <c r="M10" i="64"/>
  <c r="K10" i="64"/>
  <c r="S9" i="64"/>
  <c r="Q9" i="64"/>
  <c r="O9" i="64"/>
  <c r="M9" i="64"/>
  <c r="K9" i="64"/>
  <c r="S8" i="64"/>
  <c r="Q8" i="64"/>
  <c r="O8" i="64"/>
  <c r="M8" i="64"/>
  <c r="K8" i="64"/>
  <c r="S7" i="64"/>
  <c r="Q7" i="64"/>
  <c r="O7" i="64"/>
  <c r="M7" i="64"/>
  <c r="K7" i="64"/>
  <c r="I7" i="64"/>
  <c r="M9" i="62" l="1"/>
  <c r="G19" i="62" l="1"/>
  <c r="S18" i="62"/>
  <c r="Q18" i="62"/>
  <c r="O18" i="62"/>
  <c r="M18" i="62"/>
  <c r="K18" i="62"/>
  <c r="I18" i="62"/>
  <c r="S17" i="62"/>
  <c r="Q17" i="62"/>
  <c r="O17" i="62"/>
  <c r="M17" i="62"/>
  <c r="K17" i="62"/>
  <c r="I17" i="62"/>
  <c r="F17" i="62"/>
  <c r="S16" i="62"/>
  <c r="Q16" i="62"/>
  <c r="O16" i="62"/>
  <c r="M16" i="62"/>
  <c r="K16" i="62"/>
  <c r="I16" i="62"/>
  <c r="S15" i="62"/>
  <c r="Q15" i="62"/>
  <c r="O15" i="62"/>
  <c r="M15" i="62"/>
  <c r="K15" i="62"/>
  <c r="I15" i="62"/>
  <c r="S14" i="62"/>
  <c r="Q14" i="62"/>
  <c r="O14" i="62"/>
  <c r="M14" i="62"/>
  <c r="K14" i="62"/>
  <c r="I14" i="62"/>
  <c r="S13" i="62"/>
  <c r="Q13" i="62"/>
  <c r="O13" i="62"/>
  <c r="M13" i="62"/>
  <c r="K13" i="62"/>
  <c r="I13" i="62"/>
  <c r="S12" i="62"/>
  <c r="Q12" i="62"/>
  <c r="O12" i="62"/>
  <c r="M12" i="62"/>
  <c r="K12" i="62"/>
  <c r="I12" i="62"/>
  <c r="B12" i="62"/>
  <c r="S11" i="62"/>
  <c r="Q11" i="62"/>
  <c r="O11" i="62"/>
  <c r="M11" i="62"/>
  <c r="K11" i="62"/>
  <c r="I11" i="62"/>
  <c r="S10" i="62"/>
  <c r="Q10" i="62"/>
  <c r="O10" i="62"/>
  <c r="K10" i="62"/>
  <c r="I10" i="62"/>
  <c r="S9" i="62"/>
  <c r="Q9" i="62"/>
  <c r="O9" i="62"/>
  <c r="K9" i="62"/>
  <c r="I9" i="62"/>
  <c r="S8" i="62"/>
  <c r="Q8" i="62"/>
  <c r="O8" i="62"/>
  <c r="M8" i="62"/>
  <c r="K8" i="62"/>
  <c r="I8" i="62"/>
  <c r="S7" i="62"/>
  <c r="Q7" i="62"/>
  <c r="O7" i="62"/>
  <c r="M7" i="62"/>
  <c r="K7" i="62"/>
  <c r="I7" i="62"/>
</calcChain>
</file>

<file path=xl/sharedStrings.xml><?xml version="1.0" encoding="utf-8"?>
<sst xmlns="http://schemas.openxmlformats.org/spreadsheetml/2006/main" count="351" uniqueCount="121">
  <si>
    <t>Суфинансирање</t>
  </si>
  <si>
    <t>Област подршке</t>
  </si>
  <si>
    <t>Врста операције/уговора</t>
  </si>
  <si>
    <t>Финансијска  помоћ ЕУ</t>
  </si>
  <si>
    <t xml:space="preserve">Надлежна институција </t>
  </si>
  <si>
    <t xml:space="preserve"> Дин.</t>
  </si>
  <si>
    <t>У ЕУР</t>
  </si>
  <si>
    <t xml:space="preserve"> ПРИЛОГ 4.                                              </t>
  </si>
  <si>
    <t>Укупан буџет пројекта/секторског програма        ( У ЕУР )</t>
  </si>
  <si>
    <t>Укупан буџет по операцији        ( У ЕУР )</t>
  </si>
  <si>
    <t>Евро</t>
  </si>
  <si>
    <t xml:space="preserve">Суфинансирање </t>
  </si>
  <si>
    <t>АД/Саобраћај</t>
  </si>
  <si>
    <t>Mинистaрствo грaђeвинaрствa, сaoбрaћaja и инфрaструктурe</t>
  </si>
  <si>
    <r>
      <t xml:space="preserve">2.1 </t>
    </r>
    <r>
      <rPr>
        <b/>
        <sz val="10"/>
        <color theme="1"/>
        <rFont val="Times New Roman"/>
        <family val="1"/>
      </rPr>
      <t>Угoвoр o рaдoвимa-</t>
    </r>
    <r>
      <rPr>
        <sz val="10"/>
        <color theme="1"/>
        <rFont val="Times New Roman"/>
        <family val="1"/>
      </rPr>
      <t>Модернизација и рехабилитација дела пруге Ниш-Брестовац</t>
    </r>
  </si>
  <si>
    <t>Министарство за европске интеграције</t>
  </si>
  <si>
    <t>Министарство заштите животне средине</t>
  </si>
  <si>
    <t>Министарство пољопривреде, шумарства и водопривреде</t>
  </si>
  <si>
    <t xml:space="preserve"> Министарство заштите животне средине</t>
  </si>
  <si>
    <t>ЗАШТИТА ЖИВОТНЕ СРЕДИНЕ Акција 5/Животна средина - индиректно управљање</t>
  </si>
  <si>
    <t>ДЕМОКРАТИЈА И УПРАВЉАЊЕ Акција 2/Европске интеграције - индиректно управљање</t>
  </si>
  <si>
    <t xml:space="preserve">УКУПНО </t>
  </si>
  <si>
    <t>Укупан буџет пројекта/секторског програма (У ЕУР)</t>
  </si>
  <si>
    <t>Укупан буџет по операцији (У ЕУР )</t>
  </si>
  <si>
    <r>
      <t>Министарство пољопривреде, шумарства и водопривреде-</t>
    </r>
    <r>
      <rPr>
        <b/>
        <sz val="10"/>
        <color theme="1"/>
        <rFont val="Times New Roman"/>
        <family val="1"/>
      </rPr>
      <t>Републичка дирекција за воде</t>
    </r>
  </si>
  <si>
    <t>ИПА 2020 II део - ПРЕГЛЕД ПРОЈЕКАТА/СЕКТОРСКИХ ПРОГРАМА ЗА ИНДИРЕКТНО УПРАВЉАЊЕ, СА ПРОЈЕКЦИЈАМА БУЏЕТА</t>
  </si>
  <si>
    <r>
      <rPr>
        <b/>
        <sz val="10"/>
        <color theme="1"/>
        <rFont val="Times New Roman"/>
        <family val="1"/>
      </rPr>
      <t>Услуге</t>
    </r>
    <r>
      <rPr>
        <sz val="10"/>
        <color theme="1"/>
        <rFont val="Times New Roman"/>
        <family val="1"/>
      </rPr>
      <t xml:space="preserve"> за јачање капацитетаза управљање животном средином</t>
    </r>
  </si>
  <si>
    <t>Министарсво заштите животне средине</t>
  </si>
  <si>
    <r>
      <t xml:space="preserve">Уговор о набавци </t>
    </r>
    <r>
      <rPr>
        <sz val="10"/>
        <color theme="1"/>
        <rFont val="Times New Roman"/>
        <family val="1"/>
      </rPr>
      <t>система за праћење квалитета ваздуха</t>
    </r>
  </si>
  <si>
    <r>
      <t xml:space="preserve">Уговор о набавци </t>
    </r>
    <r>
      <rPr>
        <sz val="10"/>
        <color theme="1"/>
        <rFont val="Times New Roman"/>
        <family val="1"/>
      </rPr>
      <t>за праћење квалитета воде</t>
    </r>
  </si>
  <si>
    <r>
      <t xml:space="preserve">Услуге </t>
    </r>
    <r>
      <rPr>
        <sz val="10"/>
        <color theme="1"/>
        <rFont val="Times New Roman"/>
        <family val="1"/>
      </rPr>
      <t>за супервизију изградње постројења за прераду отпадних вода у Сокобањи</t>
    </r>
  </si>
  <si>
    <r>
      <rPr>
        <b/>
        <sz val="10"/>
        <color theme="1"/>
        <rFont val="Times New Roman"/>
        <family val="1"/>
      </rPr>
      <t>Услуге</t>
    </r>
    <r>
      <rPr>
        <sz val="10"/>
        <color theme="1"/>
        <rFont val="Times New Roman"/>
        <family val="1"/>
      </rPr>
      <t xml:space="preserve"> за техничку помоћ за регионални центар за управљање отпадом у Новом Саду</t>
    </r>
  </si>
  <si>
    <t>Подршка ЕУ интеграцијама - Неалоцирана средства</t>
  </si>
  <si>
    <r>
      <t xml:space="preserve">Услуге </t>
    </r>
    <r>
      <rPr>
        <sz val="10"/>
        <color theme="1"/>
        <rFont val="Times New Roman"/>
        <family val="1"/>
      </rPr>
      <t>за надзор радова на реконструкцији и адаптацији јавних зграда у Србији за особе са инвалидитетом</t>
    </r>
  </si>
  <si>
    <r>
      <t xml:space="preserve">Радови </t>
    </r>
    <r>
      <rPr>
        <sz val="10"/>
        <color theme="1"/>
        <rFont val="Times New Roman"/>
        <family val="1"/>
      </rPr>
      <t>на реконструкцији и адаптацији јавних зграда у Србији за особе са инвалидитетом</t>
    </r>
  </si>
  <si>
    <t>Животна средина и Климатске промене</t>
  </si>
  <si>
    <r>
      <t xml:space="preserve">4. Активност Б 1.2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супервизија радова за постројење отпадних вода Краљево </t>
    </r>
  </si>
  <si>
    <r>
      <t xml:space="preserve">3. Активност Б 1.2 </t>
    </r>
    <r>
      <rPr>
        <b/>
        <sz val="10"/>
        <color theme="1"/>
        <rFont val="Times New Roman"/>
        <family val="1"/>
      </rPr>
      <t>Уговор о радовима</t>
    </r>
    <r>
      <rPr>
        <sz val="10"/>
        <color theme="1"/>
        <rFont val="Times New Roman"/>
        <family val="1"/>
      </rPr>
      <t xml:space="preserve"> за постројење отпадних вода Краљево</t>
    </r>
  </si>
  <si>
    <r>
      <t xml:space="preserve">4. Активност Б 1.1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супервизија радова за постројење отпадних вода Брус-Блаце </t>
    </r>
  </si>
  <si>
    <r>
      <t xml:space="preserve">4. </t>
    </r>
    <r>
      <rPr>
        <b/>
        <sz val="10"/>
        <color theme="1"/>
        <rFont val="Times New Roman"/>
        <family val="1"/>
      </rPr>
      <t>Уговори о услугама</t>
    </r>
    <r>
      <rPr>
        <sz val="10"/>
        <color theme="1"/>
        <rFont val="Times New Roman"/>
        <family val="1"/>
      </rPr>
      <t xml:space="preserve"> и оквирни уговори - Евалуација ИПА II помоћи и Националног програма ИПА ТАИБ 2013</t>
    </r>
  </si>
  <si>
    <r>
      <t xml:space="preserve">4.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Евалуација ИПА II помоћи и Националног програма ИПА ТАИБ 2013</t>
    </r>
  </si>
  <si>
    <t>Министарство рударства и енергетике - ЈП Србија Гас</t>
  </si>
  <si>
    <r>
      <t xml:space="preserve">3. Активност Б 1.1 </t>
    </r>
    <r>
      <rPr>
        <b/>
        <sz val="10"/>
        <color theme="1"/>
        <rFont val="Times New Roman"/>
        <family val="1"/>
      </rPr>
      <t>Уговор о радовима</t>
    </r>
    <r>
      <rPr>
        <sz val="10"/>
        <color theme="1"/>
        <rFont val="Times New Roman"/>
        <family val="1"/>
      </rPr>
      <t xml:space="preserve"> за постројење отпадних вода Брус-Блаце - лот 1, лот 2</t>
    </r>
  </si>
  <si>
    <t>ИПА 2021  - ПРЕГЛЕД ПРОЈЕКАТА/СЕКТОРСКИХ ПРОГРАМА ЗА ИНДИРЕКТНО УПРАВЉАЊЕ, СА ПРОЈЕКЦИЈАМА БУЏЕТА</t>
  </si>
  <si>
    <t>ИПА 2021-Преглед пројеката/секторских програма за индиректно управљање</t>
  </si>
  <si>
    <t>ИПА 2020-Преглед пројеката/секторских програма за индиректно управљање</t>
  </si>
  <si>
    <t>ИПА 2017 - ПРЕГЛЕД ПРОЈЕКАТА/СЕКТОРСКИХ ПРОГРАМА ЗА ИНДИРЕКТНО УПРАВЉАЊЕ,  СА ПРОЈЕКЦИЈАМА БУЏЕТА</t>
  </si>
  <si>
    <t>ИПА 2017-Преглед пројеката/секторских програма за индиректно управљање</t>
  </si>
  <si>
    <t>ИПА 2015 - ПРЕГЛЕД ПРОЈЕКАТА/СЕКТОРСКИХ ПРОГРАМА ЗА ИНДИРЕКТНО УПРАВЉАЊЕ,  СА ПРОЈЕКЦИЈАМА БУЏЕТА</t>
  </si>
  <si>
    <t>ИПА 2015-Преглед пројеката/секторских програма за индиректно управљање</t>
  </si>
  <si>
    <t>ЕУ за повезаност и Зелену Агенду</t>
  </si>
  <si>
    <t>ЕУ за одрживу економију, пољопривреду и рурални развој</t>
  </si>
  <si>
    <r>
      <t>1.1.1</t>
    </r>
    <r>
      <rPr>
        <b/>
        <sz val="10"/>
        <color theme="1"/>
        <rFont val="Times New Roman"/>
        <family val="1"/>
      </rPr>
      <t xml:space="preserve"> Уговор о радови</t>
    </r>
    <r>
      <rPr>
        <sz val="10"/>
        <color theme="1"/>
        <rFont val="Times New Roman"/>
        <family val="1"/>
      </rPr>
      <t xml:space="preserve"> - Успостављање интегрисаног регионалног система управљања отпадом у Новом Саду </t>
    </r>
  </si>
  <si>
    <r>
      <rPr>
        <sz val="10"/>
        <color theme="1"/>
        <rFont val="Times New Roman"/>
        <family val="1"/>
      </rPr>
      <t xml:space="preserve">1.1.2 </t>
    </r>
    <r>
      <rPr>
        <b/>
        <sz val="10"/>
        <color theme="1"/>
        <rFont val="Times New Roman"/>
        <family val="1"/>
      </rPr>
      <t xml:space="preserve"> Уговор о услугама</t>
    </r>
    <r>
      <rPr>
        <sz val="10"/>
        <color theme="1"/>
        <rFont val="Times New Roman"/>
        <family val="1"/>
      </rPr>
      <t xml:space="preserve"> - надзор радива</t>
    </r>
  </si>
  <si>
    <r>
      <rPr>
        <sz val="10"/>
        <color theme="1"/>
        <rFont val="Times New Roman"/>
        <family val="1"/>
      </rPr>
      <t>2.1.2</t>
    </r>
    <r>
      <rPr>
        <b/>
        <sz val="10"/>
        <color theme="1"/>
        <rFont val="Times New Roman"/>
        <family val="1"/>
      </rPr>
      <t xml:space="preserve"> Уговор о набавци -</t>
    </r>
    <r>
      <rPr>
        <sz val="10"/>
        <color theme="1"/>
        <rFont val="Times New Roman"/>
        <family val="1"/>
      </rPr>
      <t xml:space="preserve"> Развој оперативног интегрисаног система администрације и контроле (</t>
    </r>
    <r>
      <rPr>
        <i/>
        <sz val="10"/>
        <color theme="1"/>
        <rFont val="Times New Roman"/>
        <family val="1"/>
      </rPr>
      <t>IACS</t>
    </r>
    <r>
      <rPr>
        <sz val="10"/>
        <color theme="1"/>
        <rFont val="Times New Roman"/>
        <family val="1"/>
      </rPr>
      <t>) (I фаза)</t>
    </r>
  </si>
  <si>
    <r>
      <rPr>
        <sz val="10"/>
        <color theme="1"/>
        <rFont val="Times New Roman"/>
        <family val="1"/>
      </rPr>
      <t xml:space="preserve">2.2.1 </t>
    </r>
    <r>
      <rPr>
        <b/>
        <sz val="10"/>
        <color theme="1"/>
        <rFont val="Times New Roman"/>
        <family val="1"/>
      </rPr>
      <t xml:space="preserve">Твининг лајт - </t>
    </r>
    <r>
      <rPr>
        <sz val="10"/>
        <color theme="1"/>
        <rFont val="Times New Roman"/>
        <family val="1"/>
      </rPr>
      <t xml:space="preserve">Јачање капацитета и усклађивање са ЕУ </t>
    </r>
    <r>
      <rPr>
        <i/>
        <sz val="10"/>
        <color theme="1"/>
        <rFont val="Times New Roman"/>
        <family val="1"/>
      </rPr>
      <t>acquis</t>
    </r>
    <r>
      <rPr>
        <sz val="10"/>
        <color theme="1"/>
        <rFont val="Times New Roman"/>
        <family val="1"/>
      </rPr>
      <t xml:space="preserve"> политике  рибарства</t>
    </r>
  </si>
  <si>
    <r>
      <rPr>
        <sz val="10"/>
        <color theme="1"/>
        <rFont val="Times New Roman"/>
        <family val="1"/>
      </rPr>
      <t xml:space="preserve">2.3.1 </t>
    </r>
    <r>
      <rPr>
        <b/>
        <sz val="10"/>
        <color theme="1"/>
        <rFont val="Times New Roman"/>
        <family val="1"/>
      </rPr>
      <t>Уговор о набаци</t>
    </r>
    <r>
      <rPr>
        <sz val="10"/>
        <color theme="1"/>
        <rFont val="Times New Roman"/>
        <family val="1"/>
      </rPr>
      <t xml:space="preserve"> - Подршка контролном праћењу и искорењивању беснила код дивљих животиња</t>
    </r>
  </si>
  <si>
    <t xml:space="preserve"> </t>
  </si>
  <si>
    <t>Министарство за рад, запошљавање борачка и социјална питања</t>
  </si>
  <si>
    <t>Министарство рударства и енергетике</t>
  </si>
  <si>
    <t>ИПА 2018 - ПРЕГЛЕД ПРОЈЕКАТА/СЕКТОРСКИХ ПРОГРАМА ЗА ИНДИРЕКТНО УПРАВЉАЊЕ,  СА ПРОЈЕКЦИЈАМА БУЏЕТА</t>
  </si>
  <si>
    <t>ИПА 2018-Преглед пројеката/секторских програма за индиректно управљање</t>
  </si>
  <si>
    <r>
      <t xml:space="preserve">1.2.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 Подршка Агенцији за енергију Републике Србије (АЕРС) за прикупљање и анализу података о енергетском тржишту и мрежној инфраструктури (поглавље 15)</t>
    </r>
  </si>
  <si>
    <t>Министарство рударства и енергетике / Агенција за енергетику Републике Србије</t>
  </si>
  <si>
    <r>
      <t xml:space="preserve">1.1. </t>
    </r>
    <r>
      <rPr>
        <b/>
        <sz val="10"/>
        <color theme="1"/>
        <rFont val="Times New Roman"/>
        <family val="1"/>
      </rPr>
      <t>Твининг</t>
    </r>
    <r>
      <rPr>
        <sz val="10"/>
        <color theme="1"/>
        <rFont val="Times New Roman"/>
        <family val="1"/>
      </rPr>
      <t xml:space="preserve"> - Преговори и развој политика</t>
    </r>
  </si>
  <si>
    <r>
      <t xml:space="preserve">1.1. </t>
    </r>
    <r>
      <rPr>
        <b/>
        <sz val="10"/>
        <color theme="1"/>
        <rFont val="Times New Roman"/>
        <family val="1"/>
      </rPr>
      <t>Уговор о радовим</t>
    </r>
    <r>
      <rPr>
        <sz val="10"/>
        <color theme="1"/>
        <rFont val="Times New Roman"/>
        <family val="1"/>
      </rPr>
      <t>а - изградња постројења за третман отпадних вода у Нишу Лот 1</t>
    </r>
  </si>
  <si>
    <t xml:space="preserve">Министарство заштите животне средине  </t>
  </si>
  <si>
    <r>
      <t xml:space="preserve">1.1. </t>
    </r>
    <r>
      <rPr>
        <b/>
        <sz val="10"/>
        <color theme="1"/>
        <rFont val="Times New Roman"/>
        <family val="1"/>
      </rPr>
      <t>Уговор о радовим</t>
    </r>
    <r>
      <rPr>
        <sz val="10"/>
        <color theme="1"/>
        <rFont val="Times New Roman"/>
        <family val="1"/>
      </rPr>
      <t>а - изградња постројења за третман отпадних вода у Нишу Лот 2</t>
    </r>
  </si>
  <si>
    <r>
      <t xml:space="preserve">1.2.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надзор за изградњу постројења за третман отпадних вода у Нишу</t>
    </r>
  </si>
  <si>
    <r>
      <t xml:space="preserve">1.3. </t>
    </r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- изградња капацитета јавних комуналних предузећа</t>
    </r>
  </si>
  <si>
    <t>КОНКУРЕНТНОСТ Акција 6/Конкурентност - индиректно управљање</t>
  </si>
  <si>
    <r>
      <t xml:space="preserve">1.1. </t>
    </r>
    <r>
      <rPr>
        <b/>
        <sz val="10"/>
        <color theme="1"/>
        <rFont val="Times New Roman"/>
        <family val="1"/>
      </rPr>
      <t>Директни грант</t>
    </r>
    <r>
      <rPr>
        <sz val="10"/>
        <color theme="1"/>
        <rFont val="Times New Roman"/>
        <family val="1"/>
      </rPr>
      <t xml:space="preserve"> Иновационом фонду</t>
    </r>
  </si>
  <si>
    <t>ИПА 2019 - ПРЕГЛЕД ПРОЈЕКАТА/СЕКТОРСКИХ ПРОГРАМА ЗА ИНДИРЕКТНО УПРАВЉАЊЕ,  СА ПРОЈЕКЦИЈАМА БУЏЕТА</t>
  </si>
  <si>
    <t>ИПА 2019-Преглед пројеката/секторских програма за индиректно управљање</t>
  </si>
  <si>
    <t>КОНКУРЕНТНОСТ И ИНОВАЦИЈЕ Акција 5-Конкурентност, истраживање и развој и иновације</t>
  </si>
  <si>
    <r>
      <t xml:space="preserve">1. Директни грант </t>
    </r>
    <r>
      <rPr>
        <sz val="10"/>
        <color theme="1"/>
        <rFont val="Times New Roman"/>
        <family val="1"/>
      </rPr>
      <t>Иновационом фонду</t>
    </r>
  </si>
  <si>
    <t>ИПА 2020 - I део - ПРЕГЛЕД ПРОЈЕКАТА/СЕКТОРСКИХ ПРОГРАМА ЗА ИНДИРЕКТНО УПРАВЉАЊЕ, СА ПРОЈЕКЦИЈАМА БУЏЕТА</t>
  </si>
  <si>
    <t>Демократија и управљање</t>
  </si>
  <si>
    <r>
      <t xml:space="preserve">Уговор о набавци </t>
    </r>
    <r>
      <rPr>
        <sz val="10"/>
        <color theme="1"/>
        <rFont val="Times New Roman"/>
        <family val="1"/>
      </rPr>
      <t>за</t>
    </r>
    <r>
      <rPr>
        <b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SCADA</t>
    </r>
    <r>
      <rPr>
        <sz val="10"/>
        <color theme="1"/>
        <rFont val="Times New Roman"/>
        <family val="1"/>
      </rPr>
      <t xml:space="preserve"> sistem</t>
    </r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</si>
  <si>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за надзор </t>
    </r>
  </si>
  <si>
    <t>Министарство финансија - Управа царина</t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</si>
  <si>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за </t>
    </r>
    <r>
      <rPr>
        <i/>
        <sz val="10"/>
        <color theme="1"/>
        <rFont val="Times New Roman"/>
        <family val="1"/>
      </rPr>
      <t>AIS AES</t>
    </r>
    <r>
      <rPr>
        <sz val="10"/>
        <color theme="1"/>
        <rFont val="Times New Roman"/>
        <family val="1"/>
      </rPr>
      <t xml:space="preserve"> и </t>
    </r>
    <r>
      <rPr>
        <i/>
        <sz val="10"/>
        <color theme="1"/>
        <rFont val="Times New Roman"/>
        <family val="1"/>
      </rPr>
      <t>CDMS</t>
    </r>
    <r>
      <rPr>
        <sz val="10"/>
        <color theme="1"/>
        <rFont val="Times New Roman"/>
        <family val="1"/>
      </rPr>
      <t xml:space="preserve"> систем</t>
    </r>
  </si>
  <si>
    <r>
      <t xml:space="preserve">Уговор о услугама </t>
    </r>
    <r>
      <rPr>
        <sz val="10"/>
        <color theme="1"/>
        <rFont val="Times New Roman"/>
        <family val="1"/>
      </rPr>
      <t>за надзор развоја AIS AES и CDMS система</t>
    </r>
  </si>
  <si>
    <r>
      <rPr>
        <b/>
        <sz val="10"/>
        <color theme="1"/>
        <rFont val="Times New Roman"/>
        <family val="1"/>
      </rPr>
      <t>Уговор о услугама</t>
    </r>
    <r>
      <rPr>
        <sz val="10"/>
        <color theme="1"/>
        <rFont val="Times New Roman"/>
        <family val="1"/>
      </rPr>
      <t xml:space="preserve"> „Надзор над модернизацијом и санацијом железничке деонице Ниш - Брестовац</t>
    </r>
  </si>
  <si>
    <t xml:space="preserve">Министарство грађевинарства, саобраћаја </t>
  </si>
  <si>
    <t>Образовање, запошљавање и социјалне политике</t>
  </si>
  <si>
    <r>
      <t xml:space="preserve">Уговор о услугама </t>
    </r>
    <r>
      <rPr>
        <sz val="10"/>
        <color theme="1"/>
        <rFont val="Times New Roman"/>
        <family val="1"/>
      </rPr>
      <t>за социјалне политике</t>
    </r>
  </si>
  <si>
    <r>
      <t xml:space="preserve">Директни грант </t>
    </r>
    <r>
      <rPr>
        <sz val="10"/>
        <color theme="1"/>
        <rFont val="Times New Roman"/>
        <family val="1"/>
      </rPr>
      <t>за НСЗ</t>
    </r>
  </si>
  <si>
    <r>
      <t xml:space="preserve">Уговор о услугама </t>
    </r>
    <r>
      <rPr>
        <sz val="10"/>
        <color theme="1"/>
        <rFont val="Times New Roman"/>
        <family val="1"/>
      </rPr>
      <t xml:space="preserve"> за правни оквир образовања одраслих</t>
    </r>
  </si>
  <si>
    <r>
      <t xml:space="preserve">Уговор о услугама </t>
    </r>
    <r>
      <rPr>
        <sz val="10"/>
        <color theme="1"/>
        <rFont val="Times New Roman"/>
        <family val="1"/>
      </rPr>
      <t>за национлну социјалну заштиту</t>
    </r>
  </si>
  <si>
    <r>
      <t xml:space="preserve">Директни грант </t>
    </r>
    <r>
      <rPr>
        <sz val="10"/>
        <color theme="1"/>
        <rFont val="Times New Roman"/>
        <family val="1"/>
      </rPr>
      <t>за СКГО</t>
    </r>
  </si>
  <si>
    <r>
      <t xml:space="preserve">Уговор о набавци </t>
    </r>
    <r>
      <rPr>
        <sz val="10"/>
        <color theme="1"/>
        <rFont val="Times New Roman"/>
        <family val="1"/>
      </rPr>
      <t xml:space="preserve">опреме за епидемиолошки надзор лот (1-3) </t>
    </r>
  </si>
  <si>
    <t>Министарство здравља</t>
  </si>
  <si>
    <r>
      <t xml:space="preserve">Твининг </t>
    </r>
    <r>
      <rPr>
        <sz val="10"/>
        <color theme="1"/>
        <rFont val="Times New Roman"/>
        <family val="1"/>
      </rPr>
      <t>за систем надзора и одговора на заразне болести</t>
    </r>
  </si>
  <si>
    <t>ИПА 2022  - ПРЕГЛЕД ПРОЈЕКАТА/СЕКТОРСКИХ ПРОГРАМА ЗА ИНДИРЕКТНО УПРАВЉАЊЕ, СА ПРОЈЕКЦИЈАМА БУЏЕТА</t>
  </si>
  <si>
    <t>ЕУ подршка за спровођење Зелене Агенде</t>
  </si>
  <si>
    <r>
      <t>1.1.1</t>
    </r>
    <r>
      <rPr>
        <b/>
        <sz val="10"/>
        <color theme="1"/>
        <rFont val="Times New Roman"/>
        <family val="1"/>
      </rPr>
      <t xml:space="preserve"> Уговор о радови</t>
    </r>
    <r>
      <rPr>
        <sz val="10"/>
        <color theme="1"/>
        <rFont val="Times New Roman"/>
        <family val="1"/>
      </rPr>
      <t xml:space="preserve"> - Изградња регионалног центра за пречишћавање отпадних вода Златибор и Моравица </t>
    </r>
  </si>
  <si>
    <r>
      <rPr>
        <sz val="10"/>
        <color theme="1"/>
        <rFont val="Times New Roman"/>
        <family val="1"/>
      </rPr>
      <t>1.1.3</t>
    </r>
    <r>
      <rPr>
        <b/>
        <sz val="10"/>
        <color theme="1"/>
        <rFont val="Times New Roman"/>
        <family val="1"/>
      </rPr>
      <t xml:space="preserve"> Уговор о услугама - </t>
    </r>
    <r>
      <rPr>
        <sz val="10"/>
        <color theme="1"/>
        <rFont val="Times New Roman"/>
        <family val="1"/>
      </rPr>
      <t>Техничка помоћ</t>
    </r>
  </si>
  <si>
    <t>Помоћ Европским интеграцијама</t>
  </si>
  <si>
    <t>Уређење система рада и радно-правних односа</t>
  </si>
  <si>
    <r>
      <rPr>
        <sz val="10"/>
        <color theme="1"/>
        <rFont val="Times New Roman"/>
        <family val="1"/>
      </rPr>
      <t>2.3</t>
    </r>
    <r>
      <rPr>
        <b/>
        <sz val="10"/>
        <color theme="1"/>
        <rFont val="Times New Roman"/>
        <family val="1"/>
      </rPr>
      <t xml:space="preserve"> Твининг уговор -</t>
    </r>
    <r>
      <rPr>
        <sz val="10"/>
        <color theme="1"/>
        <rFont val="Times New Roman"/>
        <family val="1"/>
      </rPr>
      <t xml:space="preserve"> Усклађивање радног законодавства и учешће у ЕУРЕС-у </t>
    </r>
  </si>
  <si>
    <r>
      <t xml:space="preserve">Министарство пољопривреде, шумарства и водопривреде - </t>
    </r>
    <r>
      <rPr>
        <b/>
        <sz val="10"/>
        <color theme="1"/>
        <rFont val="Times New Roman"/>
        <family val="1"/>
      </rPr>
      <t>Управа за аграрна плаћања</t>
    </r>
  </si>
  <si>
    <t>Услуге - Планирање енергетских капацитета</t>
  </si>
  <si>
    <t>Министарство науке, технолошког развоја и иновација</t>
  </si>
  <si>
    <r>
      <t>Министарство пољопривреде, шумарства и водопривреде -</t>
    </r>
    <r>
      <rPr>
        <b/>
        <sz val="10"/>
        <color theme="1"/>
        <rFont val="Times New Roman"/>
        <family val="1"/>
      </rPr>
      <t xml:space="preserve"> Управа за ветерину</t>
    </r>
  </si>
  <si>
    <t xml:space="preserve">Министарство пољопривреде, шумарства и водопривреде </t>
  </si>
  <si>
    <r>
      <rPr>
        <sz val="10"/>
        <color theme="1"/>
        <rFont val="Times New Roman"/>
        <family val="1"/>
      </rPr>
      <t>4.</t>
    </r>
    <r>
      <rPr>
        <b/>
        <sz val="10"/>
        <color theme="1"/>
        <rFont val="Times New Roman"/>
        <family val="1"/>
      </rPr>
      <t xml:space="preserve"> Твининг уговор - </t>
    </r>
    <r>
      <rPr>
        <sz val="10"/>
        <color theme="1"/>
        <rFont val="Times New Roman"/>
        <family val="1"/>
      </rPr>
      <t xml:space="preserve">Усклађивање са </t>
    </r>
    <r>
      <rPr>
        <i/>
        <sz val="10"/>
        <color theme="1"/>
        <rFont val="Times New Roman"/>
        <family val="1"/>
      </rPr>
      <t xml:space="preserve">EU acquies- </t>
    </r>
    <r>
      <rPr>
        <sz val="10"/>
        <color theme="1"/>
        <rFont val="Times New Roman"/>
        <family val="1"/>
      </rPr>
      <t>Поглавље 12</t>
    </r>
  </si>
  <si>
    <t>Министарство просвете</t>
  </si>
  <si>
    <r>
      <t xml:space="preserve">Неалоцирана средства: </t>
    </r>
    <r>
      <rPr>
        <b/>
        <sz val="10"/>
        <color theme="1"/>
        <rFont val="Times New Roman"/>
        <family val="1"/>
      </rPr>
      <t xml:space="preserve">Уговор о набавци </t>
    </r>
    <r>
      <rPr>
        <sz val="10"/>
        <color theme="1"/>
        <rFont val="Times New Roman"/>
        <family val="1"/>
      </rPr>
      <t>Разминирање лот 1, лот 2 и лот 3</t>
    </r>
  </si>
  <si>
    <t xml:space="preserve">Неалоцирана средства: Уговор о услугама супервизија радова за постројење отпадних вода Брус-Блаце </t>
  </si>
  <si>
    <t>Неалоцирана средства: Уговор о услугама за техничку помоћ ИПА јединицама МПШВ и МЗЖС у спровођењу пројеката</t>
  </si>
  <si>
    <t>Неалоцирана средства: Уговор о услугама „Надзор над модернизацијом и санацијом железничке деонице Ниш - Брестовац</t>
  </si>
  <si>
    <t>Неалоцирана средства: Уговор о услугама - надзор за изградњу постројења за третман отпадних вода у Нишу</t>
  </si>
  <si>
    <r>
      <t xml:space="preserve">Министарство финансија - </t>
    </r>
    <r>
      <rPr>
        <b/>
        <sz val="10"/>
        <color theme="1"/>
        <rFont val="Times New Roman"/>
        <family val="1"/>
      </rPr>
      <t>Пореска управа</t>
    </r>
  </si>
  <si>
    <r>
      <rPr>
        <sz val="10"/>
        <color theme="1"/>
        <rFont val="Times New Roman"/>
        <family val="1"/>
      </rPr>
      <t>2.</t>
    </r>
    <r>
      <rPr>
        <b/>
        <sz val="10"/>
        <color theme="1"/>
        <rFont val="Times New Roman"/>
        <family val="1"/>
      </rPr>
      <t xml:space="preserve"> Твининг уговор - </t>
    </r>
    <r>
      <rPr>
        <sz val="10"/>
        <color theme="1"/>
        <rFont val="Times New Roman"/>
        <family val="1"/>
      </rPr>
      <t>Унапређење тренинг центра за основне тренинге и функционисање Пореска управа</t>
    </r>
  </si>
  <si>
    <r>
      <rPr>
        <sz val="10"/>
        <color theme="1"/>
        <rFont val="Times New Roman"/>
        <family val="1"/>
      </rPr>
      <t xml:space="preserve">1.1.2 </t>
    </r>
    <r>
      <rPr>
        <b/>
        <sz val="10"/>
        <color theme="1"/>
        <rFont val="Times New Roman"/>
        <family val="1"/>
      </rPr>
      <t xml:space="preserve"> Уговор о услугама</t>
    </r>
    <r>
      <rPr>
        <sz val="10"/>
        <color theme="1"/>
        <rFont val="Times New Roman"/>
        <family val="1"/>
      </rPr>
      <t xml:space="preserve"> - надзор радова</t>
    </r>
  </si>
  <si>
    <r>
      <t xml:space="preserve">Уговор о набавци </t>
    </r>
    <r>
      <rPr>
        <sz val="10"/>
        <color theme="1"/>
        <rFont val="Times New Roman"/>
        <family val="1"/>
      </rPr>
      <t xml:space="preserve">за праћење специфичних загађивача воде </t>
    </r>
  </si>
  <si>
    <r>
      <t xml:space="preserve">Радови </t>
    </r>
    <r>
      <rPr>
        <sz val="10"/>
        <color theme="1"/>
        <rFont val="Times New Roman"/>
        <family val="1"/>
      </rPr>
      <t>на изградњи постројења за прераду отпадних вода у Сокобањи (лот 1 лот 2)</t>
    </r>
  </si>
  <si>
    <r>
      <t xml:space="preserve">1.1.3 </t>
    </r>
    <r>
      <rPr>
        <b/>
        <sz val="10"/>
        <color theme="1"/>
        <rFont val="Times New Roman"/>
        <family val="1"/>
      </rPr>
      <t xml:space="preserve">Уговор о набавци - </t>
    </r>
    <r>
      <rPr>
        <sz val="10"/>
        <color theme="1"/>
        <rFont val="Times New Roman"/>
        <family val="1"/>
      </rPr>
      <t xml:space="preserve">опрема за интегрисани регионални систем управљања отпадом у Новом Саду </t>
    </r>
  </si>
  <si>
    <r>
      <rPr>
        <sz val="10"/>
        <color theme="1"/>
        <rFont val="Times New Roman"/>
        <family val="1"/>
      </rPr>
      <t>2.1.1</t>
    </r>
    <r>
      <rPr>
        <b/>
        <sz val="10"/>
        <color theme="1"/>
        <rFont val="Times New Roman"/>
        <family val="1"/>
      </rPr>
      <t xml:space="preserve"> Уговор о услугама - </t>
    </r>
    <r>
      <rPr>
        <sz val="10"/>
        <color theme="1"/>
        <rFont val="Times New Roman"/>
        <family val="1"/>
      </rPr>
      <t>Развој оперативног интегрисаног система администрације и контроле (</t>
    </r>
    <r>
      <rPr>
        <i/>
        <sz val="10"/>
        <color theme="1"/>
        <rFont val="Times New Roman"/>
        <family val="1"/>
      </rPr>
      <t>IACS</t>
    </r>
    <r>
      <rPr>
        <sz val="10"/>
        <color theme="1"/>
        <rFont val="Times New Roman"/>
        <family val="1"/>
      </rPr>
      <t>) (I фаза)</t>
    </r>
  </si>
  <si>
    <r>
      <t xml:space="preserve">3.3 </t>
    </r>
    <r>
      <rPr>
        <b/>
        <sz val="10"/>
        <color theme="1"/>
        <rFont val="Times New Roman"/>
        <family val="1"/>
      </rPr>
      <t>Угoвoр o услугaмa</t>
    </r>
    <r>
      <rPr>
        <sz val="10"/>
        <color theme="1"/>
        <rFont val="Times New Roman"/>
        <family val="1"/>
      </rPr>
      <t xml:space="preserve">-Надзор радова - Изградња интермодалног терминала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</si>
</sst>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4" fontId="2" fillId="0" borderId="2" xfId="0" applyNumberFormat="1" applyFont="1" applyBorder="1" applyAlignment="1">
      <alignment horizontal="center" vertical="center" wrapText="1"/>
    </xf>
    <xf numFmtId="0" fontId="0" fillId="0" borderId="10" xfId="0" applyBorder="1"/>
    <xf numFmtId="4" fontId="0" fillId="0" borderId="0" xfId="0" applyNumberFormat="1"/>
    <xf numFmtId="3" fontId="3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/>
    <xf numFmtId="4" fontId="3" fillId="0" borderId="9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0" xfId="0" applyNumberFormat="1" applyFont="1"/>
    <xf numFmtId="4" fontId="2" fillId="0" borderId="26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/>
    <xf numFmtId="4" fontId="3" fillId="0" borderId="2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25" xfId="0" applyFont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0" xfId="0" applyFill="1"/>
    <xf numFmtId="4" fontId="2" fillId="0" borderId="9" xfId="0" applyNumberFormat="1" applyFont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2" fillId="0" borderId="3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left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3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0" fontId="2" fillId="0" borderId="9" xfId="0" applyFont="1" applyFill="1" applyBorder="1" applyAlignment="1">
      <alignment horizontal="left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los.savkovic\Desktop\!%20Prilog%204%202025-2027%20a&#382;urir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А 2014"/>
      <sheetName val="ИПА 2015"/>
      <sheetName val="ИПА 2017"/>
      <sheetName val="ИПА 2018"/>
      <sheetName val="ИПА 2019"/>
      <sheetName val="ИПА 2020 I део"/>
      <sheetName val="ИПА 2020 II део"/>
      <sheetName val="ИПА 2021"/>
      <sheetName val="ИПА 2022"/>
      <sheetName val="ИПАРД"/>
    </sheetNames>
    <sheetDataSet>
      <sheetData sheetId="0"/>
      <sheetData sheetId="1"/>
      <sheetData sheetId="2">
        <row r="7">
          <cell r="A7" t="str">
            <v>ДЕМОКРАТИЈА И УПРАВЉАЊЕ Акција 2/Европске интеграције - индиректно управљање</v>
          </cell>
        </row>
        <row r="11">
          <cell r="A11" t="str">
            <v>ЗАШТИТА ЖИВОТНЕ СРЕДИНЕ Акција 5/Животна средина - индиректно управљање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eksandra Pavlović" id="{73034CE0-ACC2-4173-A936-57E65BE6CB7C}" userId="S::aleksandra.pavlovic@mfin.gov.rs::2002d480-fea6-403e-b503-459f78d4fff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15"/>
  <sheetViews>
    <sheetView tabSelected="1"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F14" sqref="F14"/>
    </sheetView>
  </sheetViews>
  <sheetFormatPr defaultColWidth="8.88671875" defaultRowHeight="14.4" x14ac:dyDescent="0.3"/>
  <cols>
    <col min="1" max="1" width="15.44140625" customWidth="1"/>
    <col min="2" max="2" width="15" customWidth="1"/>
    <col min="3" max="3" width="17.6640625" customWidth="1"/>
    <col min="4" max="4" width="16.6640625" customWidth="1"/>
    <col min="5" max="5" width="16.109375" customWidth="1"/>
    <col min="6" max="6" width="16.33203125" customWidth="1"/>
    <col min="7" max="7" width="15.6640625" customWidth="1"/>
    <col min="8" max="8" width="17" customWidth="1"/>
    <col min="9" max="9" width="18.6640625" bestFit="1" customWidth="1"/>
    <col min="10" max="10" width="17" customWidth="1"/>
    <col min="11" max="11" width="18.109375" customWidth="1"/>
    <col min="12" max="12" width="17" customWidth="1"/>
    <col min="13" max="13" width="18.6640625" bestFit="1" customWidth="1"/>
    <col min="14" max="16" width="17" customWidth="1"/>
    <col min="17" max="17" width="18.6640625" bestFit="1" customWidth="1"/>
    <col min="18" max="19" width="17" customWidth="1"/>
  </cols>
  <sheetData>
    <row r="1" spans="1:78" ht="27" customHeight="1" thickBot="1" x14ac:dyDescent="0.35">
      <c r="A1" s="9" t="s">
        <v>7</v>
      </c>
      <c r="B1" s="108" t="s">
        <v>48</v>
      </c>
      <c r="C1" s="108"/>
      <c r="D1" s="108"/>
      <c r="E1" s="108"/>
      <c r="F1" s="108"/>
      <c r="G1" s="108"/>
      <c r="H1" s="108"/>
      <c r="I1" s="108"/>
      <c r="J1" s="108"/>
      <c r="K1" s="108"/>
      <c r="L1" s="20"/>
      <c r="M1" s="20"/>
      <c r="N1" s="10"/>
      <c r="O1" s="10"/>
      <c r="P1" s="10"/>
      <c r="Q1" s="10"/>
      <c r="R1" s="10"/>
      <c r="S1" s="10"/>
    </row>
    <row r="2" spans="1:78" ht="24" customHeight="1" thickBot="1" x14ac:dyDescent="0.35">
      <c r="A2" s="109" t="s">
        <v>49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78" ht="16.2" thickBot="1" x14ac:dyDescent="0.35">
      <c r="A3" s="113" t="s">
        <v>1</v>
      </c>
      <c r="B3" s="113" t="s">
        <v>8</v>
      </c>
      <c r="C3" s="113" t="s">
        <v>2</v>
      </c>
      <c r="D3" s="113" t="s">
        <v>9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78" ht="24.75" customHeight="1" thickBot="1" x14ac:dyDescent="0.35">
      <c r="A4" s="114"/>
      <c r="B4" s="114"/>
      <c r="C4" s="114"/>
      <c r="D4" s="114"/>
      <c r="E4" s="115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78" ht="15" thickBot="1" x14ac:dyDescent="0.35">
      <c r="A5" s="115"/>
      <c r="B5" s="115"/>
      <c r="C5" s="115"/>
      <c r="D5" s="115"/>
      <c r="E5" s="115"/>
      <c r="F5" s="119"/>
      <c r="G5" s="115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78" ht="24" customHeight="1" thickBot="1" x14ac:dyDescent="0.35">
      <c r="A6" s="115"/>
      <c r="B6" s="115"/>
      <c r="C6" s="116"/>
      <c r="D6" s="116"/>
      <c r="E6" s="93" t="s">
        <v>6</v>
      </c>
      <c r="F6" s="94"/>
      <c r="G6" s="116"/>
      <c r="H6" s="98"/>
      <c r="I6" s="100"/>
      <c r="J6" s="101"/>
      <c r="K6" s="102"/>
      <c r="L6" s="103"/>
      <c r="M6" s="105"/>
      <c r="N6" s="96"/>
      <c r="O6" s="107"/>
      <c r="P6" s="103"/>
      <c r="Q6" s="105"/>
      <c r="R6" s="96"/>
      <c r="S6" s="107"/>
    </row>
    <row r="7" spans="1:78" ht="86.25" customHeight="1" thickBot="1" x14ac:dyDescent="0.35">
      <c r="A7" s="87" t="s">
        <v>12</v>
      </c>
      <c r="B7" s="89">
        <f>+SUM(D7:D7)</f>
        <v>59850000</v>
      </c>
      <c r="C7" s="31" t="s">
        <v>14</v>
      </c>
      <c r="D7" s="53">
        <v>59850000</v>
      </c>
      <c r="E7" s="53">
        <v>44076000</v>
      </c>
      <c r="F7" s="53">
        <v>15774000</v>
      </c>
      <c r="G7" s="91" t="s">
        <v>13</v>
      </c>
      <c r="H7" s="36">
        <v>22016688.23</v>
      </c>
      <c r="I7" s="35">
        <f>+H7*120</f>
        <v>2642002587.5999999</v>
      </c>
      <c r="J7" s="36">
        <v>7879372.9200000009</v>
      </c>
      <c r="K7" s="35">
        <f>+J7*120</f>
        <v>945524750.4000001</v>
      </c>
      <c r="L7" s="7">
        <v>0</v>
      </c>
      <c r="M7" s="15">
        <f>+L7*120</f>
        <v>0</v>
      </c>
      <c r="N7" s="7">
        <v>0</v>
      </c>
      <c r="O7" s="15">
        <f>+N7*120</f>
        <v>0</v>
      </c>
      <c r="P7" s="7">
        <v>0</v>
      </c>
      <c r="Q7" s="15">
        <f>+P7*120</f>
        <v>0</v>
      </c>
      <c r="R7" s="7">
        <v>0</v>
      </c>
      <c r="S7" s="15">
        <f>+R7*120</f>
        <v>0</v>
      </c>
    </row>
    <row r="8" spans="1:78" ht="86.25" customHeight="1" thickBot="1" x14ac:dyDescent="0.35">
      <c r="A8" s="88"/>
      <c r="B8" s="90"/>
      <c r="C8" s="31" t="s">
        <v>120</v>
      </c>
      <c r="D8" s="53">
        <v>789950</v>
      </c>
      <c r="E8" s="53">
        <f>+D8</f>
        <v>789950</v>
      </c>
      <c r="F8" s="53">
        <v>0</v>
      </c>
      <c r="G8" s="92"/>
      <c r="H8" s="1">
        <v>0</v>
      </c>
      <c r="I8" s="13">
        <f t="shared" ref="I8" si="0">+H8*120</f>
        <v>0</v>
      </c>
      <c r="J8" s="45">
        <v>224239.86</v>
      </c>
      <c r="K8" s="13">
        <f t="shared" ref="K8" si="1">+J8*120</f>
        <v>26908783.199999999</v>
      </c>
      <c r="L8" s="1">
        <v>0</v>
      </c>
      <c r="M8" s="13">
        <f>+L8*120</f>
        <v>0</v>
      </c>
      <c r="N8" s="1">
        <v>0</v>
      </c>
      <c r="O8" s="13">
        <f t="shared" ref="O8" si="2">+N8*120</f>
        <v>0</v>
      </c>
      <c r="P8" s="1">
        <v>0</v>
      </c>
      <c r="Q8" s="13">
        <f t="shared" ref="Q8" si="3">+P8*120</f>
        <v>0</v>
      </c>
      <c r="R8" s="1">
        <v>0</v>
      </c>
      <c r="S8" s="13">
        <f>+R8*120</f>
        <v>0</v>
      </c>
    </row>
    <row r="9" spans="1:78" s="2" customFormat="1" ht="36" customHeight="1" thickBot="1" x14ac:dyDescent="0.35">
      <c r="A9" s="6" t="s">
        <v>21</v>
      </c>
      <c r="B9" s="11"/>
      <c r="C9" s="12"/>
      <c r="D9" s="32">
        <f>+SUM(D7:D8)</f>
        <v>60639950</v>
      </c>
      <c r="E9" s="32">
        <f t="shared" ref="E9:S9" si="4">+SUM(E7:E8)</f>
        <v>44865950</v>
      </c>
      <c r="F9" s="32">
        <f t="shared" si="4"/>
        <v>15774000</v>
      </c>
      <c r="G9" s="32"/>
      <c r="H9" s="32">
        <f t="shared" si="4"/>
        <v>22016688.23</v>
      </c>
      <c r="I9" s="32">
        <f t="shared" si="4"/>
        <v>2642002587.5999999</v>
      </c>
      <c r="J9" s="32">
        <f t="shared" si="4"/>
        <v>8103612.7800000012</v>
      </c>
      <c r="K9" s="32">
        <f t="shared" si="4"/>
        <v>972433533.60000014</v>
      </c>
      <c r="L9" s="32">
        <f t="shared" si="4"/>
        <v>0</v>
      </c>
      <c r="M9" s="32">
        <f t="shared" si="4"/>
        <v>0</v>
      </c>
      <c r="N9" s="32">
        <f t="shared" si="4"/>
        <v>0</v>
      </c>
      <c r="O9" s="32">
        <f t="shared" si="4"/>
        <v>0</v>
      </c>
      <c r="P9" s="32">
        <f t="shared" si="4"/>
        <v>0</v>
      </c>
      <c r="Q9" s="32">
        <f t="shared" si="4"/>
        <v>0</v>
      </c>
      <c r="R9" s="32">
        <f t="shared" si="4"/>
        <v>0</v>
      </c>
      <c r="S9" s="32">
        <f t="shared" si="4"/>
        <v>0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1" spans="1:78" x14ac:dyDescent="0.3">
      <c r="H11" s="3"/>
      <c r="I11" s="3"/>
      <c r="J11" s="3"/>
      <c r="K11" s="3"/>
      <c r="M11" s="3"/>
      <c r="O11" s="3"/>
    </row>
    <row r="12" spans="1:78" x14ac:dyDescent="0.3">
      <c r="H12" s="33"/>
      <c r="I12" s="33"/>
      <c r="J12" s="33"/>
      <c r="L12" s="3"/>
      <c r="M12" s="3"/>
      <c r="N12" s="3"/>
      <c r="P12" s="3"/>
      <c r="Q12" s="3"/>
      <c r="R12" s="3"/>
    </row>
    <row r="13" spans="1:78" x14ac:dyDescent="0.3">
      <c r="H13" s="33"/>
      <c r="I13" s="33"/>
      <c r="J13" s="33"/>
      <c r="L13" s="3"/>
      <c r="S13" s="3"/>
    </row>
    <row r="14" spans="1:78" x14ac:dyDescent="0.3"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78" x14ac:dyDescent="0.3">
      <c r="H15" s="3"/>
      <c r="I15" s="3"/>
    </row>
  </sheetData>
  <mergeCells count="35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O5:O6"/>
    <mergeCell ref="P5:P6"/>
    <mergeCell ref="Q5:Q6"/>
    <mergeCell ref="R5:R6"/>
    <mergeCell ref="S5:S6"/>
    <mergeCell ref="A7:A8"/>
    <mergeCell ref="B7:B8"/>
    <mergeCell ref="G7:G8"/>
    <mergeCell ref="E6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Z20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M18" sqref="M18"/>
    </sheetView>
  </sheetViews>
  <sheetFormatPr defaultColWidth="8.88671875" defaultRowHeight="13.8" x14ac:dyDescent="0.25"/>
  <cols>
    <col min="1" max="1" width="16.109375" style="22" customWidth="1"/>
    <col min="2" max="2" width="18.109375" style="22" customWidth="1"/>
    <col min="3" max="3" width="17.6640625" style="22" customWidth="1"/>
    <col min="4" max="4" width="16.6640625" style="22" customWidth="1"/>
    <col min="5" max="5" width="15.88671875" style="22" customWidth="1"/>
    <col min="6" max="6" width="16.44140625" style="22" customWidth="1"/>
    <col min="7" max="7" width="15.6640625" style="22" customWidth="1"/>
    <col min="8" max="8" width="16.6640625" style="22" customWidth="1"/>
    <col min="9" max="9" width="18.6640625" style="22" bestFit="1" customWidth="1"/>
    <col min="10" max="10" width="16.6640625" style="22" customWidth="1"/>
    <col min="11" max="11" width="19.33203125" style="22" customWidth="1"/>
    <col min="12" max="12" width="16.6640625" style="22" customWidth="1"/>
    <col min="13" max="13" width="18.6640625" style="22" bestFit="1" customWidth="1"/>
    <col min="14" max="14" width="16.6640625" style="22" customWidth="1"/>
    <col min="15" max="15" width="19.109375" style="22" customWidth="1"/>
    <col min="16" max="16" width="16.6640625" style="22" customWidth="1"/>
    <col min="17" max="17" width="18.6640625" style="22" bestFit="1" customWidth="1"/>
    <col min="18" max="18" width="16.6640625" style="22" customWidth="1"/>
    <col min="19" max="19" width="18.6640625" style="22" bestFit="1" customWidth="1"/>
    <col min="20" max="16384" width="8.88671875" style="22"/>
  </cols>
  <sheetData>
    <row r="1" spans="1:78" ht="26.25" customHeight="1" thickBot="1" x14ac:dyDescent="0.3">
      <c r="A1" s="9" t="s">
        <v>7</v>
      </c>
      <c r="B1" s="108" t="s">
        <v>46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8"/>
      <c r="N1" s="10"/>
      <c r="O1" s="10"/>
      <c r="P1" s="10"/>
      <c r="Q1" s="29"/>
      <c r="R1" s="10"/>
      <c r="S1" s="10"/>
    </row>
    <row r="2" spans="1:78" ht="22.5" customHeight="1" thickBot="1" x14ac:dyDescent="0.35">
      <c r="A2" s="109" t="s">
        <v>47</v>
      </c>
      <c r="B2" s="110"/>
      <c r="C2" s="110"/>
      <c r="D2" s="110"/>
      <c r="E2" s="110"/>
      <c r="F2" s="110"/>
      <c r="G2" s="110"/>
      <c r="H2" s="129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78" ht="29.25" customHeight="1" thickBot="1" x14ac:dyDescent="0.3">
      <c r="A3" s="113" t="s">
        <v>1</v>
      </c>
      <c r="B3" s="113" t="s">
        <v>8</v>
      </c>
      <c r="C3" s="113" t="s">
        <v>2</v>
      </c>
      <c r="D3" s="113" t="s">
        <v>9</v>
      </c>
      <c r="E3" s="113" t="s">
        <v>3</v>
      </c>
      <c r="F3" s="117" t="s">
        <v>11</v>
      </c>
      <c r="G3" s="117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78" ht="24.75" customHeight="1" thickBot="1" x14ac:dyDescent="0.3">
      <c r="A4" s="114"/>
      <c r="B4" s="114"/>
      <c r="C4" s="114"/>
      <c r="D4" s="114"/>
      <c r="E4" s="115"/>
      <c r="F4" s="118"/>
      <c r="G4" s="118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78" ht="14.4" thickBot="1" x14ac:dyDescent="0.3">
      <c r="A5" s="115"/>
      <c r="B5" s="115"/>
      <c r="C5" s="115"/>
      <c r="D5" s="115"/>
      <c r="E5" s="115"/>
      <c r="F5" s="119"/>
      <c r="G5" s="130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78" ht="24" customHeight="1" thickBot="1" x14ac:dyDescent="0.3">
      <c r="A6" s="115"/>
      <c r="B6" s="115"/>
      <c r="C6" s="115"/>
      <c r="D6" s="130"/>
      <c r="E6" s="117" t="s">
        <v>6</v>
      </c>
      <c r="F6" s="104"/>
      <c r="G6" s="131"/>
      <c r="H6" s="98"/>
      <c r="I6" s="100"/>
      <c r="J6" s="98"/>
      <c r="K6" s="100"/>
      <c r="L6" s="103"/>
      <c r="M6" s="105"/>
      <c r="N6" s="103"/>
      <c r="O6" s="105"/>
      <c r="P6" s="103"/>
      <c r="Q6" s="105"/>
      <c r="R6" s="103"/>
      <c r="S6" s="105"/>
    </row>
    <row r="7" spans="1:78" s="61" customFormat="1" ht="114.75" customHeight="1" thickBot="1" x14ac:dyDescent="0.3">
      <c r="A7" s="123" t="str">
        <f>'[1]ИПА 2017'!$A$7</f>
        <v>ДЕМОКРАТИЈА И УПРАВЉАЊЕ Акција 2/Европске интеграције - индиректно управљање</v>
      </c>
      <c r="B7" s="124">
        <f>+SUM(D7:D8)</f>
        <v>294040</v>
      </c>
      <c r="C7" s="70" t="s">
        <v>39</v>
      </c>
      <c r="D7" s="79">
        <v>179360</v>
      </c>
      <c r="E7" s="79">
        <f>+D7</f>
        <v>179360</v>
      </c>
      <c r="F7" s="79">
        <v>0</v>
      </c>
      <c r="G7" s="91" t="s">
        <v>15</v>
      </c>
      <c r="H7" s="45">
        <v>107616</v>
      </c>
      <c r="I7" s="56">
        <f t="shared" ref="I7:I12" si="0">+H7*120</f>
        <v>12913920</v>
      </c>
      <c r="J7" s="45">
        <v>0</v>
      </c>
      <c r="K7" s="56">
        <f t="shared" ref="K7:K12" si="1">+J7*120</f>
        <v>0</v>
      </c>
      <c r="L7" s="45">
        <v>0</v>
      </c>
      <c r="M7" s="56">
        <f t="shared" ref="M7:M12" si="2">+L7*120</f>
        <v>0</v>
      </c>
      <c r="N7" s="45">
        <v>0</v>
      </c>
      <c r="O7" s="56">
        <f t="shared" ref="O7:O12" si="3">+N7*120</f>
        <v>0</v>
      </c>
      <c r="P7" s="45">
        <v>0</v>
      </c>
      <c r="Q7" s="56">
        <f t="shared" ref="Q7:Q12" si="4">+P7*120</f>
        <v>0</v>
      </c>
      <c r="R7" s="45">
        <v>0</v>
      </c>
      <c r="S7" s="56">
        <f t="shared" ref="S7:S12" si="5">+R7*120</f>
        <v>0</v>
      </c>
    </row>
    <row r="8" spans="1:78" s="61" customFormat="1" ht="107.25" customHeight="1" thickBot="1" x14ac:dyDescent="0.3">
      <c r="A8" s="123"/>
      <c r="B8" s="124"/>
      <c r="C8" s="70" t="s">
        <v>40</v>
      </c>
      <c r="D8" s="79">
        <v>114680</v>
      </c>
      <c r="E8" s="79">
        <v>114680</v>
      </c>
      <c r="F8" s="79">
        <v>0</v>
      </c>
      <c r="G8" s="125"/>
      <c r="H8" s="45">
        <v>68808</v>
      </c>
      <c r="I8" s="71">
        <f t="shared" si="0"/>
        <v>8256960</v>
      </c>
      <c r="J8" s="72">
        <v>0</v>
      </c>
      <c r="K8" s="71">
        <f t="shared" si="1"/>
        <v>0</v>
      </c>
      <c r="L8" s="72">
        <v>0</v>
      </c>
      <c r="M8" s="71">
        <f t="shared" si="2"/>
        <v>0</v>
      </c>
      <c r="N8" s="72">
        <v>0</v>
      </c>
      <c r="O8" s="71">
        <f t="shared" si="3"/>
        <v>0</v>
      </c>
      <c r="P8" s="72">
        <v>0</v>
      </c>
      <c r="Q8" s="71">
        <f t="shared" si="4"/>
        <v>0</v>
      </c>
      <c r="R8" s="72">
        <v>0</v>
      </c>
      <c r="S8" s="71">
        <f t="shared" si="5"/>
        <v>0</v>
      </c>
    </row>
    <row r="9" spans="1:78" ht="101.25" customHeight="1" thickBot="1" x14ac:dyDescent="0.3">
      <c r="A9" s="87" t="str">
        <f>'[1]ИПА 2017'!$A$11</f>
        <v>ЗАШТИТА ЖИВОТНЕ СРЕДИНЕ Акција 5/Животна средина - индиректно управљање</v>
      </c>
      <c r="B9" s="127">
        <f>+SUM(D9:D12)</f>
        <v>37970383.719999999</v>
      </c>
      <c r="C9" s="31" t="s">
        <v>42</v>
      </c>
      <c r="D9" s="53">
        <v>17133691.120000001</v>
      </c>
      <c r="E9" s="53">
        <v>7030051.0999999996</v>
      </c>
      <c r="F9" s="53">
        <v>10103640.02</v>
      </c>
      <c r="G9" s="78" t="s">
        <v>24</v>
      </c>
      <c r="H9" s="45">
        <v>3924288.7600000002</v>
      </c>
      <c r="I9" s="56">
        <f t="shared" si="0"/>
        <v>470914651.20000005</v>
      </c>
      <c r="J9" s="45">
        <v>5640016.0199999996</v>
      </c>
      <c r="K9" s="56">
        <f t="shared" si="1"/>
        <v>676801922.39999998</v>
      </c>
      <c r="L9" s="45">
        <v>0</v>
      </c>
      <c r="M9" s="56">
        <f t="shared" si="2"/>
        <v>0</v>
      </c>
      <c r="N9" s="45">
        <v>0</v>
      </c>
      <c r="O9" s="56">
        <f t="shared" si="3"/>
        <v>0</v>
      </c>
      <c r="P9" s="45">
        <v>0</v>
      </c>
      <c r="Q9" s="56">
        <f t="shared" si="4"/>
        <v>0</v>
      </c>
      <c r="R9" s="45">
        <v>0</v>
      </c>
      <c r="S9" s="56">
        <f t="shared" si="5"/>
        <v>0</v>
      </c>
    </row>
    <row r="10" spans="1:78" ht="111" customHeight="1" thickBot="1" x14ac:dyDescent="0.3">
      <c r="A10" s="126"/>
      <c r="B10" s="124"/>
      <c r="C10" s="31" t="s">
        <v>38</v>
      </c>
      <c r="D10" s="53">
        <v>1688816</v>
      </c>
      <c r="E10" s="53">
        <v>629948.9</v>
      </c>
      <c r="F10" s="53">
        <v>1058867.1000000001</v>
      </c>
      <c r="G10" s="78" t="s">
        <v>24</v>
      </c>
      <c r="H10" s="1">
        <v>125989.78</v>
      </c>
      <c r="I10" s="56">
        <f t="shared" si="0"/>
        <v>15118773.6</v>
      </c>
      <c r="J10" s="45">
        <v>211773.42</v>
      </c>
      <c r="K10" s="56">
        <f t="shared" si="1"/>
        <v>25412810.400000002</v>
      </c>
      <c r="L10" s="45">
        <v>0</v>
      </c>
      <c r="M10" s="56">
        <f t="shared" si="2"/>
        <v>0</v>
      </c>
      <c r="N10" s="45">
        <v>0</v>
      </c>
      <c r="O10" s="56">
        <f t="shared" si="3"/>
        <v>0</v>
      </c>
      <c r="P10" s="45">
        <v>0</v>
      </c>
      <c r="Q10" s="56">
        <f t="shared" si="4"/>
        <v>0</v>
      </c>
      <c r="R10" s="45">
        <v>0</v>
      </c>
      <c r="S10" s="56">
        <f t="shared" si="5"/>
        <v>0</v>
      </c>
    </row>
    <row r="11" spans="1:78" ht="89.25" customHeight="1" thickBot="1" x14ac:dyDescent="0.3">
      <c r="A11" s="126"/>
      <c r="B11" s="124"/>
      <c r="C11" s="31" t="s">
        <v>37</v>
      </c>
      <c r="D11" s="53">
        <v>17616011.600000001</v>
      </c>
      <c r="E11" s="53">
        <v>10947978.33</v>
      </c>
      <c r="F11" s="53">
        <v>6668033.2699999996</v>
      </c>
      <c r="G11" s="78" t="s">
        <v>16</v>
      </c>
      <c r="H11" s="45">
        <v>3330007.25</v>
      </c>
      <c r="I11" s="56">
        <f t="shared" si="0"/>
        <v>399600870</v>
      </c>
      <c r="J11" s="45">
        <v>2028191.75</v>
      </c>
      <c r="K11" s="56">
        <f t="shared" si="1"/>
        <v>243383010</v>
      </c>
      <c r="L11" s="45">
        <v>4194949.8</v>
      </c>
      <c r="M11" s="56">
        <f t="shared" si="2"/>
        <v>503393976</v>
      </c>
      <c r="N11" s="45">
        <v>2554998.2000000002</v>
      </c>
      <c r="O11" s="56">
        <f t="shared" si="3"/>
        <v>306599784</v>
      </c>
      <c r="P11" s="45">
        <v>2189455.12</v>
      </c>
      <c r="Q11" s="56">
        <f t="shared" si="4"/>
        <v>262734614.40000001</v>
      </c>
      <c r="R11" s="45">
        <v>1333521.02</v>
      </c>
      <c r="S11" s="56">
        <f t="shared" si="5"/>
        <v>160022522.40000001</v>
      </c>
      <c r="AJ11" s="22">
        <v>303386.86</v>
      </c>
      <c r="AK11" s="22">
        <v>188548.51</v>
      </c>
      <c r="AL11" s="22">
        <v>114838.35</v>
      </c>
      <c r="AM11" s="22">
        <v>303386.86</v>
      </c>
      <c r="AN11" s="22">
        <v>188548.51</v>
      </c>
      <c r="AO11" s="22">
        <v>114838.35</v>
      </c>
      <c r="AP11" s="22">
        <v>303386.86</v>
      </c>
      <c r="AQ11" s="22">
        <v>188548.51</v>
      </c>
      <c r="AR11" s="22">
        <v>114838.35</v>
      </c>
      <c r="AS11" s="22">
        <v>3640642.3199999989</v>
      </c>
      <c r="AT11" s="22">
        <v>2262582.12</v>
      </c>
      <c r="AU11" s="22">
        <v>1378060.2000000002</v>
      </c>
      <c r="AV11" s="22">
        <v>3640642.3199999989</v>
      </c>
      <c r="AW11" s="22">
        <v>2262582.12</v>
      </c>
      <c r="AX11" s="22">
        <v>1378060.2000000002</v>
      </c>
      <c r="AY11" s="22">
        <v>1516934.2999999998</v>
      </c>
      <c r="AZ11" s="22">
        <v>942742.55</v>
      </c>
      <c r="BA11" s="22">
        <v>574191.75</v>
      </c>
      <c r="BB11" s="22">
        <v>4384429.76</v>
      </c>
      <c r="BC11" s="22">
        <v>2724830.41</v>
      </c>
      <c r="BD11" s="22">
        <v>1659599.35</v>
      </c>
      <c r="BH11" s="22">
        <v>1761601.16</v>
      </c>
      <c r="BI11" s="22">
        <v>1094797.83</v>
      </c>
      <c r="BJ11" s="22">
        <v>666803.32999999996</v>
      </c>
      <c r="BN11" s="22">
        <v>17616011.599999998</v>
      </c>
      <c r="BO11" s="22">
        <v>10947978.389999995</v>
      </c>
      <c r="BP11" s="22">
        <v>6668033.2100000028</v>
      </c>
    </row>
    <row r="12" spans="1:78" ht="91.5" customHeight="1" thickBot="1" x14ac:dyDescent="0.3">
      <c r="A12" s="88"/>
      <c r="B12" s="128"/>
      <c r="C12" s="31" t="s">
        <v>36</v>
      </c>
      <c r="D12" s="53">
        <v>1531865</v>
      </c>
      <c r="E12" s="53">
        <v>952021.67</v>
      </c>
      <c r="F12" s="53">
        <v>579843.32999999996</v>
      </c>
      <c r="G12" s="78" t="s">
        <v>16</v>
      </c>
      <c r="H12" s="45">
        <v>362212.78</v>
      </c>
      <c r="I12" s="56">
        <f t="shared" si="0"/>
        <v>43465533.600000001</v>
      </c>
      <c r="J12" s="45">
        <v>220611.22</v>
      </c>
      <c r="K12" s="56">
        <f t="shared" si="1"/>
        <v>26473346.399999999</v>
      </c>
      <c r="L12" s="45">
        <v>190404.33</v>
      </c>
      <c r="M12" s="56">
        <f t="shared" si="2"/>
        <v>22848519.599999998</v>
      </c>
      <c r="N12" s="45">
        <v>115968.67</v>
      </c>
      <c r="O12" s="56">
        <f t="shared" si="3"/>
        <v>13916240.4</v>
      </c>
      <c r="P12" s="45">
        <v>0</v>
      </c>
      <c r="Q12" s="56">
        <f t="shared" si="4"/>
        <v>0</v>
      </c>
      <c r="R12" s="45">
        <v>0</v>
      </c>
      <c r="S12" s="56">
        <f t="shared" si="5"/>
        <v>0</v>
      </c>
    </row>
    <row r="13" spans="1:78" s="23" customFormat="1" ht="33" customHeight="1" thickBot="1" x14ac:dyDescent="0.3">
      <c r="A13" s="8" t="s">
        <v>21</v>
      </c>
      <c r="B13" s="11"/>
      <c r="C13" s="30"/>
      <c r="D13" s="11">
        <f>+SUM(D7:D12)</f>
        <v>38264423.719999999</v>
      </c>
      <c r="E13" s="11">
        <f t="shared" ref="E13:F13" si="6">+SUM(E7:E12)</f>
        <v>19854040</v>
      </c>
      <c r="F13" s="11">
        <f t="shared" si="6"/>
        <v>18410383.719999999</v>
      </c>
      <c r="G13" s="11"/>
      <c r="H13" s="11">
        <f>+SUM(H7:H12)</f>
        <v>7918922.5700000003</v>
      </c>
      <c r="I13" s="11">
        <f t="shared" ref="I13:S13" si="7">+SUM(I7:I12)</f>
        <v>950270708.4000001</v>
      </c>
      <c r="J13" s="11">
        <f t="shared" si="7"/>
        <v>8100592.4099999992</v>
      </c>
      <c r="K13" s="11">
        <f t="shared" si="7"/>
        <v>972071089.19999993</v>
      </c>
      <c r="L13" s="11">
        <f t="shared" si="7"/>
        <v>4385354.13</v>
      </c>
      <c r="M13" s="11">
        <f t="shared" si="7"/>
        <v>526242495.60000002</v>
      </c>
      <c r="N13" s="11">
        <f t="shared" si="7"/>
        <v>2670966.87</v>
      </c>
      <c r="O13" s="11">
        <f t="shared" si="7"/>
        <v>320516024.39999998</v>
      </c>
      <c r="P13" s="11">
        <f t="shared" si="7"/>
        <v>2189455.12</v>
      </c>
      <c r="Q13" s="11">
        <f t="shared" si="7"/>
        <v>262734614.40000001</v>
      </c>
      <c r="R13" s="11">
        <f t="shared" si="7"/>
        <v>1333521.02</v>
      </c>
      <c r="S13" s="11">
        <f t="shared" si="7"/>
        <v>160022522.40000001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</row>
    <row r="14" spans="1:78" ht="15" customHeight="1" x14ac:dyDescent="0.25"/>
    <row r="15" spans="1:78" x14ac:dyDescent="0.25">
      <c r="O15" s="24"/>
    </row>
    <row r="16" spans="1:78" x14ac:dyDescent="0.25">
      <c r="I16" s="24"/>
      <c r="K16" s="24"/>
      <c r="M16" s="24"/>
      <c r="O16" s="24"/>
    </row>
    <row r="17" spans="7:11" x14ac:dyDescent="0.25">
      <c r="I17" s="24"/>
      <c r="K17" s="24"/>
    </row>
    <row r="18" spans="7:11" x14ac:dyDescent="0.25">
      <c r="I18" s="24"/>
    </row>
    <row r="19" spans="7:11" x14ac:dyDescent="0.25">
      <c r="G19" s="24"/>
    </row>
    <row r="20" spans="7:11" x14ac:dyDescent="0.25">
      <c r="G20" s="24"/>
    </row>
  </sheetData>
  <mergeCells count="37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E6:F6"/>
    <mergeCell ref="A7:A8"/>
    <mergeCell ref="B7:B8"/>
    <mergeCell ref="G7:G8"/>
    <mergeCell ref="A9:A12"/>
    <mergeCell ref="B9:B12"/>
  </mergeCells>
  <pageMargins left="0.7" right="0.7" top="0.75" bottom="0.75" header="0.3" footer="0.3"/>
  <pageSetup paperSize="9" orientation="portrait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0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F14" sqref="F14"/>
    </sheetView>
  </sheetViews>
  <sheetFormatPr defaultColWidth="8.88671875" defaultRowHeight="13.8" x14ac:dyDescent="0.25"/>
  <cols>
    <col min="1" max="1" width="16.109375" style="22" customWidth="1"/>
    <col min="2" max="2" width="15" style="22" customWidth="1"/>
    <col min="3" max="3" width="19" style="22" customWidth="1"/>
    <col min="4" max="4" width="16.6640625" style="22" customWidth="1"/>
    <col min="5" max="5" width="15.88671875" style="22" customWidth="1"/>
    <col min="6" max="6" width="15.33203125" style="22" customWidth="1"/>
    <col min="7" max="7" width="16.44140625" style="22" customWidth="1"/>
    <col min="8" max="8" width="17.33203125" style="22" customWidth="1"/>
    <col min="9" max="9" width="18.6640625" style="22" customWidth="1"/>
    <col min="10" max="10" width="16.109375" style="22" customWidth="1"/>
    <col min="11" max="11" width="19.88671875" style="22" customWidth="1"/>
    <col min="12" max="12" width="16.88671875" style="22" customWidth="1"/>
    <col min="13" max="13" width="20.5546875" style="22" customWidth="1"/>
    <col min="14" max="14" width="16" style="22" customWidth="1"/>
    <col min="15" max="15" width="18.44140625" style="22" customWidth="1"/>
    <col min="16" max="16" width="16.109375" style="22" customWidth="1"/>
    <col min="17" max="17" width="17.33203125" style="22" bestFit="1" customWidth="1"/>
    <col min="18" max="18" width="17" style="22" customWidth="1"/>
    <col min="19" max="19" width="17.5546875" style="22" customWidth="1"/>
    <col min="20" max="16384" width="8.88671875" style="22"/>
  </cols>
  <sheetData>
    <row r="1" spans="1:78" ht="25.5" customHeight="1" thickBot="1" x14ac:dyDescent="0.3">
      <c r="A1" s="9" t="s">
        <v>7</v>
      </c>
      <c r="B1" s="108" t="s">
        <v>60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8"/>
      <c r="N1" s="10"/>
      <c r="O1" s="10"/>
      <c r="P1" s="10"/>
      <c r="Q1" s="10"/>
      <c r="R1" s="10"/>
      <c r="S1" s="10"/>
    </row>
    <row r="2" spans="1:78" ht="23.25" customHeight="1" thickBot="1" x14ac:dyDescent="0.35">
      <c r="A2" s="109" t="s">
        <v>61</v>
      </c>
      <c r="B2" s="110"/>
      <c r="C2" s="110"/>
      <c r="D2" s="110"/>
      <c r="E2" s="110"/>
      <c r="F2" s="110"/>
      <c r="G2" s="110"/>
      <c r="H2" s="129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78" ht="29.25" customHeight="1" thickBot="1" x14ac:dyDescent="0.3">
      <c r="A3" s="113" t="s">
        <v>1</v>
      </c>
      <c r="B3" s="113" t="s">
        <v>8</v>
      </c>
      <c r="C3" s="113" t="s">
        <v>2</v>
      </c>
      <c r="D3" s="113" t="s">
        <v>9</v>
      </c>
      <c r="E3" s="113" t="s">
        <v>3</v>
      </c>
      <c r="F3" s="117" t="s">
        <v>11</v>
      </c>
      <c r="G3" s="117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78" ht="24.75" customHeight="1" thickBot="1" x14ac:dyDescent="0.3">
      <c r="A4" s="114"/>
      <c r="B4" s="114"/>
      <c r="C4" s="114"/>
      <c r="D4" s="114"/>
      <c r="E4" s="115"/>
      <c r="F4" s="118"/>
      <c r="G4" s="118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78" ht="14.4" thickBot="1" x14ac:dyDescent="0.3">
      <c r="A5" s="115"/>
      <c r="B5" s="115"/>
      <c r="C5" s="115"/>
      <c r="D5" s="115"/>
      <c r="E5" s="115"/>
      <c r="F5" s="119"/>
      <c r="G5" s="130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78" ht="24" customHeight="1" thickBot="1" x14ac:dyDescent="0.3">
      <c r="A6" s="115"/>
      <c r="B6" s="115"/>
      <c r="C6" s="116"/>
      <c r="D6" s="130"/>
      <c r="E6" s="93" t="s">
        <v>6</v>
      </c>
      <c r="F6" s="106"/>
      <c r="G6" s="131"/>
      <c r="H6" s="98"/>
      <c r="I6" s="100"/>
      <c r="J6" s="98"/>
      <c r="K6" s="100"/>
      <c r="L6" s="103"/>
      <c r="M6" s="105"/>
      <c r="N6" s="103"/>
      <c r="O6" s="105"/>
      <c r="P6" s="103"/>
      <c r="Q6" s="105"/>
      <c r="R6" s="103"/>
      <c r="S6" s="105"/>
    </row>
    <row r="7" spans="1:78" s="61" customFormat="1" ht="164.25" customHeight="1" thickBot="1" x14ac:dyDescent="0.3">
      <c r="A7" s="132" t="s">
        <v>20</v>
      </c>
      <c r="B7" s="127">
        <f>+SUM(D7:D8)</f>
        <v>2787276.45</v>
      </c>
      <c r="C7" s="62" t="s">
        <v>62</v>
      </c>
      <c r="D7" s="79">
        <v>991800</v>
      </c>
      <c r="E7" s="79">
        <v>991800</v>
      </c>
      <c r="F7" s="79">
        <v>0</v>
      </c>
      <c r="G7" s="78" t="s">
        <v>63</v>
      </c>
      <c r="H7" s="45">
        <v>595080</v>
      </c>
      <c r="I7" s="56">
        <f t="shared" ref="I7:I13" si="0">+H7*120</f>
        <v>71409600</v>
      </c>
      <c r="J7" s="45">
        <v>0</v>
      </c>
      <c r="K7" s="56">
        <f t="shared" ref="K7:K13" si="1">+J7*120</f>
        <v>0</v>
      </c>
      <c r="L7" s="45">
        <v>0</v>
      </c>
      <c r="M7" s="56">
        <f>+L7*120</f>
        <v>0</v>
      </c>
      <c r="N7" s="45">
        <v>0</v>
      </c>
      <c r="O7" s="56">
        <f t="shared" ref="O7:O8" si="2">+N7*120</f>
        <v>0</v>
      </c>
      <c r="P7" s="45">
        <v>0</v>
      </c>
      <c r="Q7" s="56">
        <f t="shared" ref="Q7:Q13" si="3">+P7*120</f>
        <v>0</v>
      </c>
      <c r="R7" s="45">
        <v>0</v>
      </c>
      <c r="S7" s="56">
        <f t="shared" ref="S7:S13" si="4">+R7*120</f>
        <v>0</v>
      </c>
    </row>
    <row r="8" spans="1:78" s="61" customFormat="1" ht="85.5" customHeight="1" thickBot="1" x14ac:dyDescent="0.3">
      <c r="A8" s="123"/>
      <c r="B8" s="124"/>
      <c r="C8" s="46" t="s">
        <v>64</v>
      </c>
      <c r="D8" s="79">
        <v>1795476.45</v>
      </c>
      <c r="E8" s="79">
        <v>1795476.45</v>
      </c>
      <c r="F8" s="79">
        <v>0</v>
      </c>
      <c r="G8" s="78" t="s">
        <v>17</v>
      </c>
      <c r="H8" s="45">
        <v>288242.7</v>
      </c>
      <c r="I8" s="56">
        <f t="shared" si="0"/>
        <v>34589124</v>
      </c>
      <c r="J8" s="45">
        <v>0</v>
      </c>
      <c r="K8" s="56">
        <f t="shared" si="1"/>
        <v>0</v>
      </c>
      <c r="L8" s="45">
        <v>0</v>
      </c>
      <c r="M8" s="56">
        <f t="shared" ref="M8:M13" si="5">+L8*120</f>
        <v>0</v>
      </c>
      <c r="N8" s="45">
        <v>0</v>
      </c>
      <c r="O8" s="56">
        <f t="shared" si="2"/>
        <v>0</v>
      </c>
      <c r="P8" s="45">
        <v>0</v>
      </c>
      <c r="Q8" s="56">
        <f t="shared" si="3"/>
        <v>0</v>
      </c>
      <c r="R8" s="45">
        <v>0</v>
      </c>
      <c r="S8" s="56">
        <f t="shared" si="4"/>
        <v>0</v>
      </c>
    </row>
    <row r="9" spans="1:78" ht="98.25" customHeight="1" thickBot="1" x14ac:dyDescent="0.3">
      <c r="A9" s="133" t="s">
        <v>19</v>
      </c>
      <c r="B9" s="89">
        <f>+SUM(D9:D12)</f>
        <v>88414639.120000005</v>
      </c>
      <c r="C9" s="46" t="s">
        <v>65</v>
      </c>
      <c r="D9" s="53">
        <v>53361000</v>
      </c>
      <c r="E9" s="53">
        <v>38088811.049999997</v>
      </c>
      <c r="F9" s="53">
        <v>15272188.949999999</v>
      </c>
      <c r="G9" s="78" t="s">
        <v>66</v>
      </c>
      <c r="H9" s="7">
        <v>20985570.829999998</v>
      </c>
      <c r="I9" s="15">
        <f t="shared" si="0"/>
        <v>2518268499.5999999</v>
      </c>
      <c r="J9" s="7">
        <v>8414429.1699999999</v>
      </c>
      <c r="K9" s="15">
        <f t="shared" si="1"/>
        <v>1009731500.4</v>
      </c>
      <c r="L9" s="7">
        <v>5780069.7999999998</v>
      </c>
      <c r="M9" s="15">
        <f t="shared" si="5"/>
        <v>693608376</v>
      </c>
      <c r="N9" s="7">
        <v>2317591.8600000003</v>
      </c>
      <c r="O9" s="15">
        <f>+N9*120</f>
        <v>278111023.20000005</v>
      </c>
      <c r="P9" s="7">
        <v>1904440.56</v>
      </c>
      <c r="Q9" s="15">
        <f t="shared" si="3"/>
        <v>228532867.20000002</v>
      </c>
      <c r="R9" s="7">
        <v>763609.44</v>
      </c>
      <c r="S9" s="15">
        <f t="shared" si="4"/>
        <v>91633132.799999997</v>
      </c>
    </row>
    <row r="10" spans="1:78" ht="98.25" customHeight="1" thickBot="1" x14ac:dyDescent="0.3">
      <c r="A10" s="134"/>
      <c r="B10" s="136"/>
      <c r="C10" s="46" t="s">
        <v>67</v>
      </c>
      <c r="D10" s="53">
        <v>32321289.120000001</v>
      </c>
      <c r="E10" s="53">
        <v>2426188.9500000002</v>
      </c>
      <c r="F10" s="53">
        <v>29895100.170000002</v>
      </c>
      <c r="G10" s="78" t="s">
        <v>66</v>
      </c>
      <c r="H10" s="21">
        <v>918633.75</v>
      </c>
      <c r="I10" s="47">
        <f t="shared" si="0"/>
        <v>110236050</v>
      </c>
      <c r="J10" s="21">
        <v>11319253.82</v>
      </c>
      <c r="K10" s="47">
        <f t="shared" si="1"/>
        <v>1358310458.4000001</v>
      </c>
      <c r="L10" s="21">
        <v>300485.42</v>
      </c>
      <c r="M10" s="47">
        <f t="shared" si="5"/>
        <v>36058250.399999999</v>
      </c>
      <c r="N10" s="21">
        <v>3702531.57</v>
      </c>
      <c r="O10" s="47">
        <f>+N10*120</f>
        <v>444303788.39999998</v>
      </c>
      <c r="P10" s="21">
        <v>0</v>
      </c>
      <c r="Q10" s="47">
        <f t="shared" si="3"/>
        <v>0</v>
      </c>
      <c r="R10" s="21">
        <v>0</v>
      </c>
      <c r="S10" s="47">
        <f t="shared" si="4"/>
        <v>0</v>
      </c>
    </row>
    <row r="11" spans="1:78" ht="117.75" customHeight="1" thickBot="1" x14ac:dyDescent="0.3">
      <c r="A11" s="134"/>
      <c r="B11" s="136"/>
      <c r="C11" s="46" t="s">
        <v>68</v>
      </c>
      <c r="D11" s="53">
        <v>2177350</v>
      </c>
      <c r="E11" s="53">
        <v>2041265.63</v>
      </c>
      <c r="F11" s="53">
        <v>136084.37</v>
      </c>
      <c r="G11" s="78" t="s">
        <v>66</v>
      </c>
      <c r="H11" s="1">
        <v>480475.78</v>
      </c>
      <c r="I11" s="13">
        <f t="shared" si="0"/>
        <v>57657093.600000001</v>
      </c>
      <c r="J11" s="1">
        <v>32031.72</v>
      </c>
      <c r="K11" s="13">
        <f t="shared" si="1"/>
        <v>3843806.4000000004</v>
      </c>
      <c r="L11" s="1">
        <v>480475.79000000004</v>
      </c>
      <c r="M11" s="13">
        <f t="shared" si="5"/>
        <v>57657094.800000004</v>
      </c>
      <c r="N11" s="1">
        <v>32031.71</v>
      </c>
      <c r="O11" s="13">
        <f t="shared" ref="O11:O13" si="6">+N11*120</f>
        <v>3843805.1999999997</v>
      </c>
      <c r="P11" s="1">
        <v>0</v>
      </c>
      <c r="Q11" s="13">
        <f t="shared" si="3"/>
        <v>0</v>
      </c>
      <c r="R11" s="1">
        <v>0</v>
      </c>
      <c r="S11" s="13">
        <f t="shared" si="4"/>
        <v>0</v>
      </c>
    </row>
    <row r="12" spans="1:78" s="61" customFormat="1" ht="106.5" customHeight="1" thickBot="1" x14ac:dyDescent="0.3">
      <c r="A12" s="135"/>
      <c r="B12" s="90"/>
      <c r="C12" s="63" t="s">
        <v>69</v>
      </c>
      <c r="D12" s="79">
        <v>555000</v>
      </c>
      <c r="E12" s="79">
        <v>485625</v>
      </c>
      <c r="F12" s="79">
        <v>69375</v>
      </c>
      <c r="G12" s="78" t="s">
        <v>66</v>
      </c>
      <c r="H12" s="55">
        <v>97125</v>
      </c>
      <c r="I12" s="54">
        <f t="shared" si="0"/>
        <v>11655000</v>
      </c>
      <c r="J12" s="55">
        <v>13875</v>
      </c>
      <c r="K12" s="54">
        <f t="shared" si="1"/>
        <v>1665000</v>
      </c>
      <c r="L12" s="55">
        <v>0</v>
      </c>
      <c r="M12" s="54">
        <f t="shared" si="5"/>
        <v>0</v>
      </c>
      <c r="N12" s="55">
        <v>0</v>
      </c>
      <c r="O12" s="54">
        <f t="shared" si="6"/>
        <v>0</v>
      </c>
      <c r="P12" s="55">
        <v>0</v>
      </c>
      <c r="Q12" s="54">
        <f>+P12*120</f>
        <v>0</v>
      </c>
      <c r="R12" s="55">
        <v>0</v>
      </c>
      <c r="S12" s="54">
        <f t="shared" si="4"/>
        <v>0</v>
      </c>
    </row>
    <row r="13" spans="1:78" s="61" customFormat="1" ht="113.25" customHeight="1" thickBot="1" x14ac:dyDescent="0.3">
      <c r="A13" s="81" t="s">
        <v>70</v>
      </c>
      <c r="B13" s="80">
        <f>+D13</f>
        <v>20000000</v>
      </c>
      <c r="C13" s="64" t="s">
        <v>71</v>
      </c>
      <c r="D13" s="79">
        <v>20000000</v>
      </c>
      <c r="E13" s="79">
        <v>15000000</v>
      </c>
      <c r="F13" s="79">
        <v>5000000</v>
      </c>
      <c r="G13" s="78" t="s">
        <v>103</v>
      </c>
      <c r="H13" s="65">
        <v>1500000</v>
      </c>
      <c r="I13" s="66">
        <f t="shared" si="0"/>
        <v>180000000</v>
      </c>
      <c r="J13" s="65">
        <v>500000</v>
      </c>
      <c r="K13" s="66">
        <f t="shared" si="1"/>
        <v>60000000</v>
      </c>
      <c r="L13" s="65">
        <v>0</v>
      </c>
      <c r="M13" s="66">
        <f t="shared" si="5"/>
        <v>0</v>
      </c>
      <c r="N13" s="65">
        <v>0</v>
      </c>
      <c r="O13" s="66">
        <f t="shared" si="6"/>
        <v>0</v>
      </c>
      <c r="P13" s="65">
        <v>0</v>
      </c>
      <c r="Q13" s="66">
        <f t="shared" si="3"/>
        <v>0</v>
      </c>
      <c r="R13" s="65">
        <v>0</v>
      </c>
      <c r="S13" s="66">
        <f t="shared" si="4"/>
        <v>0</v>
      </c>
    </row>
    <row r="14" spans="1:78" s="23" customFormat="1" ht="34.5" customHeight="1" thickBot="1" x14ac:dyDescent="0.3">
      <c r="A14" s="48" t="s">
        <v>21</v>
      </c>
      <c r="B14" s="82"/>
      <c r="C14" s="11"/>
      <c r="D14" s="49">
        <f>+SUM(D7:D13)</f>
        <v>111201915.57000001</v>
      </c>
      <c r="E14" s="49">
        <f t="shared" ref="E14:F14" si="7">+SUM(E7:E13)</f>
        <v>60829167.080000006</v>
      </c>
      <c r="F14" s="49">
        <f t="shared" si="7"/>
        <v>50372748.490000002</v>
      </c>
      <c r="G14" s="50"/>
      <c r="H14" s="82">
        <f>+SUM(H7:H13)</f>
        <v>24865128.059999999</v>
      </c>
      <c r="I14" s="86">
        <f t="shared" ref="I14:S14" si="8">+SUM(I7:I13)</f>
        <v>2983815367.1999998</v>
      </c>
      <c r="J14" s="86">
        <f t="shared" si="8"/>
        <v>20279589.710000001</v>
      </c>
      <c r="K14" s="86">
        <f t="shared" si="8"/>
        <v>2433550765.2000003</v>
      </c>
      <c r="L14" s="86">
        <f t="shared" si="8"/>
        <v>6561031.0099999998</v>
      </c>
      <c r="M14" s="86">
        <f t="shared" si="8"/>
        <v>787323721.19999993</v>
      </c>
      <c r="N14" s="86">
        <f t="shared" si="8"/>
        <v>6052155.1399999997</v>
      </c>
      <c r="O14" s="86">
        <f t="shared" si="8"/>
        <v>726258616.80000007</v>
      </c>
      <c r="P14" s="86">
        <f t="shared" si="8"/>
        <v>1904440.56</v>
      </c>
      <c r="Q14" s="86">
        <f t="shared" si="8"/>
        <v>228532867.20000002</v>
      </c>
      <c r="R14" s="86">
        <f t="shared" si="8"/>
        <v>763609.44</v>
      </c>
      <c r="S14" s="86">
        <f t="shared" si="8"/>
        <v>91633132.799999997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</row>
    <row r="15" spans="1:78" ht="15" customHeight="1" x14ac:dyDescent="0.25"/>
    <row r="16" spans="1:78" x14ac:dyDescent="0.25">
      <c r="D16" s="24"/>
      <c r="E16" s="14"/>
      <c r="F16" s="24"/>
      <c r="H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8" spans="8:17" x14ac:dyDescent="0.25">
      <c r="H18" s="24"/>
      <c r="J18" s="24"/>
      <c r="K18" s="24"/>
      <c r="M18" s="24"/>
    </row>
    <row r="19" spans="8:17" x14ac:dyDescent="0.25">
      <c r="K19" s="24"/>
      <c r="P19" s="24"/>
      <c r="Q19" s="24"/>
    </row>
    <row r="20" spans="8:17" x14ac:dyDescent="0.25">
      <c r="H20" s="24"/>
      <c r="I20" s="24"/>
      <c r="J20" s="24"/>
      <c r="K20" s="24"/>
      <c r="L20" s="24"/>
      <c r="M20" s="24"/>
    </row>
  </sheetData>
  <mergeCells count="36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E6:F6"/>
    <mergeCell ref="A7:A8"/>
    <mergeCell ref="B7:B8"/>
    <mergeCell ref="A9:A12"/>
    <mergeCell ref="B9:B12"/>
  </mergeCells>
  <pageMargins left="0.7" right="0.7" top="0.75" bottom="0.75" header="0.3" footer="0.3"/>
  <pageSetup paperSize="9" orientation="portrait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2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I16" sqref="I16"/>
    </sheetView>
  </sheetViews>
  <sheetFormatPr defaultColWidth="8.88671875" defaultRowHeight="13.8" x14ac:dyDescent="0.25"/>
  <cols>
    <col min="1" max="1" width="22.109375" style="22" customWidth="1"/>
    <col min="2" max="2" width="15" style="22" customWidth="1"/>
    <col min="3" max="3" width="17.6640625" style="22" customWidth="1"/>
    <col min="4" max="4" width="16.6640625" style="22" customWidth="1"/>
    <col min="5" max="5" width="16.109375" style="22" customWidth="1"/>
    <col min="6" max="6" width="16.33203125" style="22" customWidth="1"/>
    <col min="7" max="7" width="15.6640625" style="22" customWidth="1"/>
    <col min="8" max="8" width="17" style="22" customWidth="1"/>
    <col min="9" max="9" width="18.6640625" style="22" bestFit="1" customWidth="1"/>
    <col min="10" max="12" width="17" style="22" customWidth="1"/>
    <col min="13" max="13" width="18.6640625" style="22" bestFit="1" customWidth="1"/>
    <col min="14" max="16" width="17" style="22" customWidth="1"/>
    <col min="17" max="17" width="18.6640625" style="22" bestFit="1" customWidth="1"/>
    <col min="18" max="19" width="17" style="22" customWidth="1"/>
    <col min="20" max="16384" width="8.88671875" style="22"/>
  </cols>
  <sheetData>
    <row r="1" spans="1:78" ht="21.75" customHeight="1" thickBot="1" x14ac:dyDescent="0.3">
      <c r="A1" s="9" t="s">
        <v>7</v>
      </c>
      <c r="B1" s="108" t="s">
        <v>72</v>
      </c>
      <c r="C1" s="108"/>
      <c r="D1" s="108"/>
      <c r="E1" s="108"/>
      <c r="F1" s="108"/>
      <c r="G1" s="108"/>
      <c r="H1" s="108"/>
      <c r="I1" s="108"/>
      <c r="J1" s="108"/>
      <c r="K1" s="108"/>
      <c r="L1" s="20"/>
      <c r="M1" s="20"/>
      <c r="N1" s="10"/>
      <c r="O1" s="10"/>
      <c r="P1" s="10"/>
      <c r="Q1" s="10"/>
      <c r="R1" s="10"/>
      <c r="S1" s="10"/>
    </row>
    <row r="2" spans="1:78" ht="21" customHeight="1" thickBot="1" x14ac:dyDescent="0.35">
      <c r="A2" s="109" t="s">
        <v>73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78" ht="16.2" thickBot="1" x14ac:dyDescent="0.3">
      <c r="A3" s="113" t="s">
        <v>1</v>
      </c>
      <c r="B3" s="113" t="s">
        <v>22</v>
      </c>
      <c r="C3" s="113" t="s">
        <v>2</v>
      </c>
      <c r="D3" s="113" t="s">
        <v>23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78" ht="24.75" customHeight="1" thickBot="1" x14ac:dyDescent="0.3">
      <c r="A4" s="114"/>
      <c r="B4" s="114"/>
      <c r="C4" s="114"/>
      <c r="D4" s="114"/>
      <c r="E4" s="137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78" ht="14.4" thickBot="1" x14ac:dyDescent="0.3">
      <c r="A5" s="137"/>
      <c r="B5" s="137"/>
      <c r="C5" s="137"/>
      <c r="D5" s="137"/>
      <c r="E5" s="137"/>
      <c r="F5" s="119"/>
      <c r="G5" s="137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78" ht="24" customHeight="1" thickBot="1" x14ac:dyDescent="0.3">
      <c r="A6" s="137"/>
      <c r="B6" s="137"/>
      <c r="C6" s="138"/>
      <c r="D6" s="138"/>
      <c r="E6" s="93" t="s">
        <v>6</v>
      </c>
      <c r="F6" s="94"/>
      <c r="G6" s="138"/>
      <c r="H6" s="98"/>
      <c r="I6" s="100"/>
      <c r="J6" s="101"/>
      <c r="K6" s="102"/>
      <c r="L6" s="103"/>
      <c r="M6" s="105"/>
      <c r="N6" s="96"/>
      <c r="O6" s="107"/>
      <c r="P6" s="96"/>
      <c r="Q6" s="105"/>
      <c r="R6" s="96"/>
      <c r="S6" s="107"/>
    </row>
    <row r="7" spans="1:78" ht="140.25" customHeight="1" thickBot="1" x14ac:dyDescent="0.3">
      <c r="A7" s="77" t="s">
        <v>74</v>
      </c>
      <c r="B7" s="74">
        <v>26000000</v>
      </c>
      <c r="C7" s="18" t="s">
        <v>75</v>
      </c>
      <c r="D7" s="53">
        <v>26000000</v>
      </c>
      <c r="E7" s="53">
        <v>16000000</v>
      </c>
      <c r="F7" s="53">
        <v>10000000</v>
      </c>
      <c r="G7" s="78" t="s">
        <v>103</v>
      </c>
      <c r="H7" s="7">
        <v>4309682.0599999996</v>
      </c>
      <c r="I7" s="15">
        <f>+H7*120</f>
        <v>517161847.19999993</v>
      </c>
      <c r="J7" s="7">
        <v>2693551.28</v>
      </c>
      <c r="K7" s="15">
        <f>+J7*120</f>
        <v>323226153.59999996</v>
      </c>
      <c r="L7" s="7">
        <v>1599998.97</v>
      </c>
      <c r="M7" s="15">
        <f>+L7*120</f>
        <v>191999876.40000001</v>
      </c>
      <c r="N7" s="7">
        <v>999999.36</v>
      </c>
      <c r="O7" s="15">
        <f>+N7*120</f>
        <v>119999923.2</v>
      </c>
      <c r="P7" s="7">
        <v>0</v>
      </c>
      <c r="Q7" s="15">
        <f>+P7*120</f>
        <v>0</v>
      </c>
      <c r="R7" s="7">
        <v>0</v>
      </c>
      <c r="S7" s="15">
        <f>+R7*120</f>
        <v>0</v>
      </c>
    </row>
    <row r="8" spans="1:78" s="23" customFormat="1" ht="36" customHeight="1" thickBot="1" x14ac:dyDescent="0.3">
      <c r="A8" s="6" t="s">
        <v>21</v>
      </c>
      <c r="B8" s="11"/>
      <c r="C8" s="19"/>
      <c r="D8" s="11">
        <f>+D7</f>
        <v>26000000</v>
      </c>
      <c r="E8" s="11">
        <f t="shared" ref="E8:F8" si="0">+E7</f>
        <v>16000000</v>
      </c>
      <c r="F8" s="12">
        <f t="shared" si="0"/>
        <v>10000000</v>
      </c>
      <c r="G8" s="4"/>
      <c r="H8" s="17">
        <f>+SUM(H7:H7)</f>
        <v>4309682.0599999996</v>
      </c>
      <c r="I8" s="17">
        <f t="shared" ref="I8:M8" si="1">+SUM(I7:I7)</f>
        <v>517161847.19999993</v>
      </c>
      <c r="J8" s="17">
        <f t="shared" si="1"/>
        <v>2693551.28</v>
      </c>
      <c r="K8" s="17">
        <f t="shared" si="1"/>
        <v>323226153.59999996</v>
      </c>
      <c r="L8" s="17">
        <f t="shared" si="1"/>
        <v>1599998.97</v>
      </c>
      <c r="M8" s="17">
        <f t="shared" si="1"/>
        <v>191999876.40000001</v>
      </c>
      <c r="N8" s="17">
        <f t="shared" ref="N8:S8" si="2">+SUM(N7:N7)</f>
        <v>999999.36</v>
      </c>
      <c r="O8" s="17">
        <f t="shared" si="2"/>
        <v>119999923.2</v>
      </c>
      <c r="P8" s="17">
        <f t="shared" si="2"/>
        <v>0</v>
      </c>
      <c r="Q8" s="17">
        <f t="shared" si="2"/>
        <v>0</v>
      </c>
      <c r="R8" s="17">
        <f t="shared" si="2"/>
        <v>0</v>
      </c>
      <c r="S8" s="11">
        <f t="shared" si="2"/>
        <v>0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</row>
    <row r="10" spans="1:78" x14ac:dyDescent="0.25">
      <c r="I10" s="24"/>
      <c r="K10" s="24"/>
      <c r="M10" s="24"/>
      <c r="O10" s="24"/>
    </row>
    <row r="11" spans="1:78" x14ac:dyDescent="0.25">
      <c r="M11" s="24"/>
      <c r="Q11" s="24"/>
    </row>
    <row r="12" spans="1:78" x14ac:dyDescent="0.25">
      <c r="S12" s="24"/>
    </row>
  </sheetData>
  <mergeCells count="32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R5:R6"/>
    <mergeCell ref="S5:S6"/>
    <mergeCell ref="Q5:Q6"/>
    <mergeCell ref="M5:M6"/>
    <mergeCell ref="E6:F6"/>
    <mergeCell ref="N5:N6"/>
    <mergeCell ref="O5:O6"/>
    <mergeCell ref="P5:P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orientation="portrait" verticalDpi="429496729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Z21"/>
  <sheetViews>
    <sheetView zoomScale="80" zoomScaleNormal="80" zoomScalePageLayoutView="90" workbookViewId="0">
      <pane xSplit="7" ySplit="6" topLeftCell="H7" activePane="bottomRight" state="frozen"/>
      <selection activeCell="D4" sqref="D4"/>
      <selection pane="topRight" activeCell="D4" sqref="D4"/>
      <selection pane="bottomLeft" activeCell="D4" sqref="D4"/>
      <selection pane="bottomRight" activeCell="S20" sqref="S20"/>
    </sheetView>
  </sheetViews>
  <sheetFormatPr defaultColWidth="8.88671875" defaultRowHeight="13.8" x14ac:dyDescent="0.25"/>
  <cols>
    <col min="1" max="1" width="22.109375" style="22" customWidth="1"/>
    <col min="2" max="2" width="15" style="22" customWidth="1"/>
    <col min="3" max="3" width="17.6640625" style="22" customWidth="1"/>
    <col min="4" max="4" width="16.6640625" style="22" customWidth="1"/>
    <col min="5" max="5" width="16.109375" style="22" customWidth="1"/>
    <col min="6" max="6" width="16.33203125" style="22" customWidth="1"/>
    <col min="7" max="7" width="15.6640625" style="22" customWidth="1"/>
    <col min="8" max="8" width="17.5546875" style="22" customWidth="1"/>
    <col min="9" max="9" width="18.6640625" style="22" bestFit="1" customWidth="1"/>
    <col min="10" max="12" width="17" style="22" customWidth="1"/>
    <col min="13" max="13" width="18.6640625" style="22" bestFit="1" customWidth="1"/>
    <col min="14" max="16" width="17" style="22" customWidth="1"/>
    <col min="17" max="17" width="18.6640625" style="22" bestFit="1" customWidth="1"/>
    <col min="18" max="19" width="17" style="22" customWidth="1"/>
    <col min="20" max="16384" width="8.88671875" style="22"/>
  </cols>
  <sheetData>
    <row r="1" spans="1:19" ht="23.25" customHeight="1" thickBot="1" x14ac:dyDescent="0.3">
      <c r="A1" s="9" t="s">
        <v>7</v>
      </c>
      <c r="B1" s="108" t="s">
        <v>76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0"/>
      <c r="N1" s="10"/>
      <c r="O1" s="10"/>
      <c r="P1" s="10"/>
      <c r="Q1" s="29"/>
      <c r="R1" s="10"/>
      <c r="S1" s="10"/>
    </row>
    <row r="2" spans="1:19" ht="22.5" customHeight="1" thickBot="1" x14ac:dyDescent="0.35">
      <c r="A2" s="109" t="s">
        <v>45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ht="16.2" thickBot="1" x14ac:dyDescent="0.3">
      <c r="A3" s="113" t="s">
        <v>1</v>
      </c>
      <c r="B3" s="113" t="s">
        <v>22</v>
      </c>
      <c r="C3" s="139" t="s">
        <v>2</v>
      </c>
      <c r="D3" s="139" t="s">
        <v>23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19" ht="24.75" customHeight="1" thickBot="1" x14ac:dyDescent="0.3">
      <c r="A4" s="114"/>
      <c r="B4" s="114"/>
      <c r="C4" s="140"/>
      <c r="D4" s="140"/>
      <c r="E4" s="137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19" ht="14.4" thickBot="1" x14ac:dyDescent="0.3">
      <c r="A5" s="137"/>
      <c r="B5" s="137"/>
      <c r="C5" s="137"/>
      <c r="D5" s="137"/>
      <c r="E5" s="137"/>
      <c r="F5" s="119"/>
      <c r="G5" s="137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19" ht="24" customHeight="1" thickBot="1" x14ac:dyDescent="0.3">
      <c r="A6" s="137"/>
      <c r="B6" s="137"/>
      <c r="C6" s="138"/>
      <c r="D6" s="138"/>
      <c r="E6" s="93" t="s">
        <v>6</v>
      </c>
      <c r="F6" s="94"/>
      <c r="G6" s="138"/>
      <c r="H6" s="98"/>
      <c r="I6" s="100"/>
      <c r="J6" s="101"/>
      <c r="K6" s="102"/>
      <c r="L6" s="103"/>
      <c r="M6" s="105"/>
      <c r="N6" s="96"/>
      <c r="O6" s="107"/>
      <c r="P6" s="103"/>
      <c r="Q6" s="105"/>
      <c r="R6" s="96"/>
      <c r="S6" s="107"/>
    </row>
    <row r="7" spans="1:19" ht="71.25" customHeight="1" thickBot="1" x14ac:dyDescent="0.3">
      <c r="A7" s="87" t="s">
        <v>77</v>
      </c>
      <c r="B7" s="89">
        <f>+SUM(D7:D11)</f>
        <v>11373129.33</v>
      </c>
      <c r="C7" s="18" t="s">
        <v>78</v>
      </c>
      <c r="D7" s="40">
        <v>1694515</v>
      </c>
      <c r="E7" s="16">
        <v>1694515</v>
      </c>
      <c r="F7" s="5">
        <v>0</v>
      </c>
      <c r="G7" s="91" t="s">
        <v>59</v>
      </c>
      <c r="H7" s="7">
        <v>0</v>
      </c>
      <c r="I7" s="15">
        <f t="shared" ref="I7:I18" si="0">+H7*120</f>
        <v>0</v>
      </c>
      <c r="J7" s="7">
        <v>0</v>
      </c>
      <c r="K7" s="15">
        <f t="shared" ref="K7:K18" si="1">+J7*120</f>
        <v>0</v>
      </c>
      <c r="L7" s="7">
        <v>1016709</v>
      </c>
      <c r="M7" s="15">
        <f t="shared" ref="M7:M18" si="2">+L7*120</f>
        <v>122005080</v>
      </c>
      <c r="N7" s="7">
        <v>0</v>
      </c>
      <c r="O7" s="15">
        <f t="shared" ref="O7:O18" si="3">+N7*120</f>
        <v>0</v>
      </c>
      <c r="P7" s="7">
        <v>0</v>
      </c>
      <c r="Q7" s="15">
        <f t="shared" ref="Q7:Q18" si="4">+P7*120</f>
        <v>0</v>
      </c>
      <c r="R7" s="7">
        <v>0</v>
      </c>
      <c r="S7" s="15">
        <f t="shared" ref="S7:S18" si="5">+R7*120</f>
        <v>0</v>
      </c>
    </row>
    <row r="8" spans="1:19" ht="63" customHeight="1" thickBot="1" x14ac:dyDescent="0.3">
      <c r="A8" s="126"/>
      <c r="B8" s="136"/>
      <c r="C8" s="18" t="s">
        <v>79</v>
      </c>
      <c r="D8" s="40">
        <v>147855</v>
      </c>
      <c r="E8" s="16">
        <v>147855</v>
      </c>
      <c r="F8" s="5">
        <v>0</v>
      </c>
      <c r="G8" s="92"/>
      <c r="H8" s="7">
        <v>103498.5</v>
      </c>
      <c r="I8" s="15">
        <f t="shared" si="0"/>
        <v>12419820</v>
      </c>
      <c r="J8" s="7">
        <v>0</v>
      </c>
      <c r="K8" s="15">
        <f t="shared" si="1"/>
        <v>0</v>
      </c>
      <c r="L8" s="7">
        <v>14785.5</v>
      </c>
      <c r="M8" s="15">
        <f t="shared" si="2"/>
        <v>1774260</v>
      </c>
      <c r="N8" s="7">
        <v>0</v>
      </c>
      <c r="O8" s="15">
        <f t="shared" si="3"/>
        <v>0</v>
      </c>
      <c r="P8" s="7">
        <v>0</v>
      </c>
      <c r="Q8" s="15">
        <f t="shared" si="4"/>
        <v>0</v>
      </c>
      <c r="R8" s="7">
        <v>0</v>
      </c>
      <c r="S8" s="15">
        <f t="shared" si="5"/>
        <v>0</v>
      </c>
    </row>
    <row r="9" spans="1:19" ht="69.75" customHeight="1" thickBot="1" x14ac:dyDescent="0.3">
      <c r="A9" s="126"/>
      <c r="B9" s="136"/>
      <c r="C9" s="18" t="s">
        <v>81</v>
      </c>
      <c r="D9" s="40">
        <v>6000000</v>
      </c>
      <c r="E9" s="16">
        <v>6000000</v>
      </c>
      <c r="F9" s="5">
        <v>0</v>
      </c>
      <c r="G9" s="91" t="s">
        <v>80</v>
      </c>
      <c r="H9" s="7">
        <v>1500000</v>
      </c>
      <c r="I9" s="15">
        <f t="shared" si="0"/>
        <v>180000000</v>
      </c>
      <c r="J9" s="7">
        <v>0</v>
      </c>
      <c r="K9" s="15">
        <f t="shared" si="1"/>
        <v>0</v>
      </c>
      <c r="L9" s="7">
        <v>600000</v>
      </c>
      <c r="M9" s="15">
        <f>+L9*120</f>
        <v>72000000</v>
      </c>
      <c r="N9" s="7">
        <v>0</v>
      </c>
      <c r="O9" s="15">
        <f t="shared" si="3"/>
        <v>0</v>
      </c>
      <c r="P9" s="7">
        <v>0</v>
      </c>
      <c r="Q9" s="15">
        <f t="shared" si="4"/>
        <v>0</v>
      </c>
      <c r="R9" s="7">
        <v>0</v>
      </c>
      <c r="S9" s="15">
        <f t="shared" si="5"/>
        <v>0</v>
      </c>
    </row>
    <row r="10" spans="1:19" ht="92.25" customHeight="1" thickBot="1" x14ac:dyDescent="0.3">
      <c r="A10" s="126"/>
      <c r="B10" s="136"/>
      <c r="C10" s="51" t="s">
        <v>82</v>
      </c>
      <c r="D10" s="43">
        <v>936500</v>
      </c>
      <c r="E10" s="59">
        <v>936500</v>
      </c>
      <c r="F10" s="25">
        <v>0</v>
      </c>
      <c r="G10" s="92"/>
      <c r="H10" s="26">
        <v>215446.05</v>
      </c>
      <c r="I10" s="15">
        <f t="shared" si="0"/>
        <v>25853526</v>
      </c>
      <c r="J10" s="26">
        <v>0</v>
      </c>
      <c r="K10" s="15">
        <f t="shared" si="1"/>
        <v>0</v>
      </c>
      <c r="L10" s="26">
        <v>309096.05</v>
      </c>
      <c r="M10" s="15">
        <f t="shared" si="2"/>
        <v>37091526</v>
      </c>
      <c r="N10" s="26">
        <v>0</v>
      </c>
      <c r="O10" s="15">
        <f t="shared" si="3"/>
        <v>0</v>
      </c>
      <c r="P10" s="26">
        <v>0</v>
      </c>
      <c r="Q10" s="15">
        <f t="shared" si="4"/>
        <v>0</v>
      </c>
      <c r="R10" s="26">
        <v>0</v>
      </c>
      <c r="S10" s="15">
        <f t="shared" si="5"/>
        <v>0</v>
      </c>
    </row>
    <row r="11" spans="1:19" s="61" customFormat="1" ht="117.75" customHeight="1" thickBot="1" x14ac:dyDescent="0.3">
      <c r="A11" s="88"/>
      <c r="B11" s="136"/>
      <c r="C11" s="44" t="s">
        <v>83</v>
      </c>
      <c r="D11" s="43">
        <v>2594259.33</v>
      </c>
      <c r="E11" s="43">
        <v>1700000</v>
      </c>
      <c r="F11" s="58">
        <v>894259.33</v>
      </c>
      <c r="G11" s="84" t="s">
        <v>84</v>
      </c>
      <c r="H11" s="37">
        <v>230226.68</v>
      </c>
      <c r="I11" s="35">
        <f t="shared" si="0"/>
        <v>27627201.599999998</v>
      </c>
      <c r="J11" s="37">
        <v>121107.27</v>
      </c>
      <c r="K11" s="35">
        <f t="shared" si="1"/>
        <v>14532872.4</v>
      </c>
      <c r="L11" s="37">
        <v>230226.68</v>
      </c>
      <c r="M11" s="35">
        <f t="shared" si="2"/>
        <v>27627201.599999998</v>
      </c>
      <c r="N11" s="37">
        <v>121107.26</v>
      </c>
      <c r="O11" s="35">
        <f t="shared" si="3"/>
        <v>14532871.199999999</v>
      </c>
      <c r="P11" s="37">
        <v>0</v>
      </c>
      <c r="Q11" s="35">
        <f t="shared" si="4"/>
        <v>0</v>
      </c>
      <c r="R11" s="37">
        <v>0</v>
      </c>
      <c r="S11" s="35">
        <f t="shared" si="5"/>
        <v>0</v>
      </c>
    </row>
    <row r="12" spans="1:19" ht="80.25" customHeight="1" thickBot="1" x14ac:dyDescent="0.3">
      <c r="A12" s="133" t="s">
        <v>85</v>
      </c>
      <c r="B12" s="89">
        <f>D12+D13+D14+D15+D16+D17+D18</f>
        <v>22360567.460000001</v>
      </c>
      <c r="C12" s="51" t="s">
        <v>86</v>
      </c>
      <c r="D12" s="43">
        <v>1363000</v>
      </c>
      <c r="E12" s="59">
        <v>1363000</v>
      </c>
      <c r="F12" s="25">
        <v>0</v>
      </c>
      <c r="G12" s="91" t="s">
        <v>58</v>
      </c>
      <c r="H12" s="26">
        <v>381640</v>
      </c>
      <c r="I12" s="35">
        <f t="shared" si="0"/>
        <v>45796800</v>
      </c>
      <c r="J12" s="26">
        <v>0</v>
      </c>
      <c r="K12" s="15">
        <f t="shared" si="1"/>
        <v>0</v>
      </c>
      <c r="L12" s="26">
        <v>381640</v>
      </c>
      <c r="M12" s="15">
        <f t="shared" si="2"/>
        <v>45796800</v>
      </c>
      <c r="N12" s="26">
        <v>0</v>
      </c>
      <c r="O12" s="15">
        <f t="shared" si="3"/>
        <v>0</v>
      </c>
      <c r="P12" s="26">
        <v>327120</v>
      </c>
      <c r="Q12" s="15">
        <f t="shared" si="4"/>
        <v>39254400</v>
      </c>
      <c r="R12" s="26">
        <v>0</v>
      </c>
      <c r="S12" s="15">
        <f t="shared" si="5"/>
        <v>0</v>
      </c>
    </row>
    <row r="13" spans="1:19" ht="77.25" customHeight="1" thickBot="1" x14ac:dyDescent="0.3">
      <c r="A13" s="134"/>
      <c r="B13" s="136"/>
      <c r="C13" s="51" t="s">
        <v>87</v>
      </c>
      <c r="D13" s="43">
        <v>5499727.46</v>
      </c>
      <c r="E13" s="59">
        <v>3999801.79</v>
      </c>
      <c r="F13" s="25">
        <v>1499925.67</v>
      </c>
      <c r="G13" s="125"/>
      <c r="H13" s="26">
        <v>0</v>
      </c>
      <c r="I13" s="35">
        <f t="shared" si="0"/>
        <v>0</v>
      </c>
      <c r="J13" s="26">
        <v>0</v>
      </c>
      <c r="K13" s="15">
        <f t="shared" si="1"/>
        <v>0</v>
      </c>
      <c r="L13" s="26">
        <v>399980.18</v>
      </c>
      <c r="M13" s="15">
        <f t="shared" si="2"/>
        <v>47997621.600000001</v>
      </c>
      <c r="N13" s="26">
        <v>149992.57</v>
      </c>
      <c r="O13" s="15">
        <f t="shared" si="3"/>
        <v>17999108.400000002</v>
      </c>
      <c r="P13" s="26">
        <v>0</v>
      </c>
      <c r="Q13" s="15">
        <f t="shared" si="4"/>
        <v>0</v>
      </c>
      <c r="R13" s="26">
        <v>0</v>
      </c>
      <c r="S13" s="15">
        <f t="shared" si="5"/>
        <v>0</v>
      </c>
    </row>
    <row r="14" spans="1:19" ht="87.75" customHeight="1" thickBot="1" x14ac:dyDescent="0.3">
      <c r="A14" s="134"/>
      <c r="B14" s="136"/>
      <c r="C14" s="51" t="s">
        <v>88</v>
      </c>
      <c r="D14" s="43">
        <v>2676400</v>
      </c>
      <c r="E14" s="59">
        <v>2676400</v>
      </c>
      <c r="F14" s="25">
        <v>0</v>
      </c>
      <c r="G14" s="78" t="s">
        <v>107</v>
      </c>
      <c r="H14" s="26">
        <v>749392</v>
      </c>
      <c r="I14" s="15">
        <f t="shared" si="0"/>
        <v>89927040</v>
      </c>
      <c r="J14" s="26">
        <v>0</v>
      </c>
      <c r="K14" s="15">
        <f t="shared" si="1"/>
        <v>0</v>
      </c>
      <c r="L14" s="26">
        <v>642336</v>
      </c>
      <c r="M14" s="15">
        <f t="shared" si="2"/>
        <v>77080320</v>
      </c>
      <c r="N14" s="26">
        <v>0</v>
      </c>
      <c r="O14" s="15">
        <f t="shared" si="3"/>
        <v>0</v>
      </c>
      <c r="P14" s="26">
        <v>0</v>
      </c>
      <c r="Q14" s="15">
        <f t="shared" si="4"/>
        <v>0</v>
      </c>
      <c r="R14" s="26">
        <v>0</v>
      </c>
      <c r="S14" s="15">
        <f t="shared" si="5"/>
        <v>0</v>
      </c>
    </row>
    <row r="15" spans="1:19" ht="70.5" customHeight="1" thickBot="1" x14ac:dyDescent="0.3">
      <c r="A15" s="134"/>
      <c r="B15" s="136"/>
      <c r="C15" s="51" t="s">
        <v>89</v>
      </c>
      <c r="D15" s="43">
        <v>2321450</v>
      </c>
      <c r="E15" s="59">
        <v>2321450</v>
      </c>
      <c r="F15" s="25">
        <v>0</v>
      </c>
      <c r="G15" s="125" t="s">
        <v>58</v>
      </c>
      <c r="H15" s="26">
        <v>709492.5</v>
      </c>
      <c r="I15" s="15">
        <f t="shared" si="0"/>
        <v>85139100</v>
      </c>
      <c r="J15" s="26">
        <v>0</v>
      </c>
      <c r="K15" s="15">
        <f t="shared" si="1"/>
        <v>0</v>
      </c>
      <c r="L15" s="26">
        <v>586891.25</v>
      </c>
      <c r="M15" s="15">
        <f t="shared" si="2"/>
        <v>70426950</v>
      </c>
      <c r="N15" s="26">
        <v>0</v>
      </c>
      <c r="O15" s="15">
        <f t="shared" si="3"/>
        <v>0</v>
      </c>
      <c r="P15" s="26">
        <v>0</v>
      </c>
      <c r="Q15" s="15">
        <f t="shared" si="4"/>
        <v>0</v>
      </c>
      <c r="R15" s="26">
        <v>0</v>
      </c>
      <c r="S15" s="15">
        <f t="shared" si="5"/>
        <v>0</v>
      </c>
    </row>
    <row r="16" spans="1:19" ht="77.25" customHeight="1" thickBot="1" x14ac:dyDescent="0.3">
      <c r="A16" s="134"/>
      <c r="B16" s="136"/>
      <c r="C16" s="51" t="s">
        <v>90</v>
      </c>
      <c r="D16" s="43">
        <v>6500000</v>
      </c>
      <c r="E16" s="59">
        <v>6500000</v>
      </c>
      <c r="F16" s="25">
        <v>0</v>
      </c>
      <c r="G16" s="92"/>
      <c r="H16" s="26">
        <v>1285184.1200000001</v>
      </c>
      <c r="I16" s="15">
        <f t="shared" si="0"/>
        <v>154222094.40000001</v>
      </c>
      <c r="J16" s="26">
        <v>0</v>
      </c>
      <c r="K16" s="15">
        <f t="shared" si="1"/>
        <v>0</v>
      </c>
      <c r="L16" s="26">
        <v>650000</v>
      </c>
      <c r="M16" s="15">
        <f t="shared" si="2"/>
        <v>78000000</v>
      </c>
      <c r="N16" s="26">
        <v>0</v>
      </c>
      <c r="O16" s="15">
        <f t="shared" si="3"/>
        <v>0</v>
      </c>
      <c r="P16" s="26">
        <v>0</v>
      </c>
      <c r="Q16" s="15">
        <f t="shared" si="4"/>
        <v>0</v>
      </c>
      <c r="R16" s="26">
        <v>0</v>
      </c>
      <c r="S16" s="15">
        <f t="shared" si="5"/>
        <v>0</v>
      </c>
    </row>
    <row r="17" spans="1:78" ht="73.5" customHeight="1" thickBot="1" x14ac:dyDescent="0.3">
      <c r="A17" s="134"/>
      <c r="B17" s="136"/>
      <c r="C17" s="51" t="s">
        <v>91</v>
      </c>
      <c r="D17" s="43">
        <v>2999990</v>
      </c>
      <c r="E17" s="59">
        <v>2549991.5</v>
      </c>
      <c r="F17" s="25">
        <f>+D17-E17</f>
        <v>449998.5</v>
      </c>
      <c r="G17" s="91" t="s">
        <v>92</v>
      </c>
      <c r="H17" s="26">
        <v>411055.41</v>
      </c>
      <c r="I17" s="15">
        <f t="shared" si="0"/>
        <v>49326649.199999996</v>
      </c>
      <c r="J17" s="26">
        <v>72539.19</v>
      </c>
      <c r="K17" s="15">
        <f t="shared" si="1"/>
        <v>8704702.8000000007</v>
      </c>
      <c r="L17" s="26">
        <v>0</v>
      </c>
      <c r="M17" s="15">
        <f t="shared" si="2"/>
        <v>0</v>
      </c>
      <c r="N17" s="26">
        <v>0</v>
      </c>
      <c r="O17" s="15">
        <f t="shared" si="3"/>
        <v>0</v>
      </c>
      <c r="P17" s="26">
        <v>0</v>
      </c>
      <c r="Q17" s="15">
        <f t="shared" si="4"/>
        <v>0</v>
      </c>
      <c r="R17" s="26">
        <v>0</v>
      </c>
      <c r="S17" s="15">
        <f t="shared" si="5"/>
        <v>0</v>
      </c>
    </row>
    <row r="18" spans="1:78" ht="69" customHeight="1" thickBot="1" x14ac:dyDescent="0.3">
      <c r="A18" s="135"/>
      <c r="B18" s="90"/>
      <c r="C18" s="51" t="s">
        <v>93</v>
      </c>
      <c r="D18" s="43">
        <v>1000000</v>
      </c>
      <c r="E18" s="59">
        <v>1000000</v>
      </c>
      <c r="F18" s="25">
        <v>0</v>
      </c>
      <c r="G18" s="92"/>
      <c r="H18" s="26">
        <v>100000</v>
      </c>
      <c r="I18" s="15">
        <f t="shared" si="0"/>
        <v>12000000</v>
      </c>
      <c r="J18" s="26">
        <v>0</v>
      </c>
      <c r="K18" s="15">
        <f t="shared" si="1"/>
        <v>0</v>
      </c>
      <c r="L18" s="26">
        <v>0</v>
      </c>
      <c r="M18" s="15">
        <f t="shared" si="2"/>
        <v>0</v>
      </c>
      <c r="N18" s="26">
        <v>0</v>
      </c>
      <c r="O18" s="15">
        <f t="shared" si="3"/>
        <v>0</v>
      </c>
      <c r="P18" s="26">
        <v>0</v>
      </c>
      <c r="Q18" s="15">
        <f t="shared" si="4"/>
        <v>0</v>
      </c>
      <c r="R18" s="26">
        <v>0</v>
      </c>
      <c r="S18" s="15">
        <f t="shared" si="5"/>
        <v>0</v>
      </c>
    </row>
    <row r="19" spans="1:78" s="23" customFormat="1" ht="36" customHeight="1" thickBot="1" x14ac:dyDescent="0.3">
      <c r="A19" s="6" t="s">
        <v>21</v>
      </c>
      <c r="B19" s="11"/>
      <c r="C19" s="19"/>
      <c r="D19" s="11">
        <f>+SUM(D7:D18)</f>
        <v>33733696.789999999</v>
      </c>
      <c r="E19" s="11">
        <f t="shared" ref="E19:F19" si="6">+SUM(E7:E18)</f>
        <v>30889513.289999999</v>
      </c>
      <c r="F19" s="11">
        <f t="shared" si="6"/>
        <v>2844183.5</v>
      </c>
      <c r="G19" s="11">
        <f t="shared" ref="G19" si="7">+SUM(G7:G18)</f>
        <v>0</v>
      </c>
      <c r="H19" s="11">
        <f>+SUM(H7:H18)</f>
        <v>5685935.2599999998</v>
      </c>
      <c r="I19" s="11">
        <f t="shared" ref="I19:R19" si="8">+SUM(I7:I18)</f>
        <v>682312231.20000005</v>
      </c>
      <c r="J19" s="11">
        <f t="shared" si="8"/>
        <v>193646.46000000002</v>
      </c>
      <c r="K19" s="11">
        <f t="shared" si="8"/>
        <v>23237575.200000003</v>
      </c>
      <c r="L19" s="11">
        <f t="shared" si="8"/>
        <v>4831664.66</v>
      </c>
      <c r="M19" s="11">
        <f t="shared" si="8"/>
        <v>579799759.20000005</v>
      </c>
      <c r="N19" s="11">
        <f t="shared" si="8"/>
        <v>271099.83</v>
      </c>
      <c r="O19" s="11">
        <f t="shared" si="8"/>
        <v>32531979.600000001</v>
      </c>
      <c r="P19" s="11">
        <f t="shared" si="8"/>
        <v>327120</v>
      </c>
      <c r="Q19" s="11">
        <f t="shared" si="8"/>
        <v>39254400</v>
      </c>
      <c r="R19" s="11">
        <f t="shared" si="8"/>
        <v>0</v>
      </c>
      <c r="S19" s="11">
        <f>+SUM(S7:S18)</f>
        <v>0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</row>
    <row r="21" spans="1:78" x14ac:dyDescent="0.25">
      <c r="I21" s="24"/>
      <c r="M21" s="24"/>
      <c r="O21" s="24"/>
    </row>
  </sheetData>
  <mergeCells count="41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M5:M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L5:L6"/>
    <mergeCell ref="E6:F6"/>
    <mergeCell ref="G7:G8"/>
    <mergeCell ref="B7:B11"/>
    <mergeCell ref="G9:G10"/>
    <mergeCell ref="A12:A18"/>
    <mergeCell ref="B12:B18"/>
    <mergeCell ref="G12:G13"/>
    <mergeCell ref="G15:G16"/>
    <mergeCell ref="G17:G18"/>
    <mergeCell ref="A7:A11"/>
  </mergeCells>
  <pageMargins left="0.7" right="0.7" top="0.75" bottom="0.75" header="0.3" footer="0.3"/>
  <pageSetup paperSize="9" orientation="portrait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8"/>
  <sheetViews>
    <sheetView zoomScale="80" zoomScaleNormal="80" workbookViewId="0">
      <pane xSplit="7" ySplit="6" topLeftCell="H17" activePane="bottomRight" state="frozen"/>
      <selection pane="topRight" activeCell="H1" sqref="H1"/>
      <selection pane="bottomLeft" activeCell="A7" sqref="A7"/>
      <selection pane="bottomRight" activeCell="O26" sqref="O26"/>
    </sheetView>
  </sheetViews>
  <sheetFormatPr defaultRowHeight="14.4" x14ac:dyDescent="0.3"/>
  <cols>
    <col min="1" max="1" width="16.44140625" customWidth="1"/>
    <col min="2" max="2" width="19.5546875" customWidth="1"/>
    <col min="3" max="3" width="20.109375" customWidth="1"/>
    <col min="4" max="4" width="19" customWidth="1"/>
    <col min="5" max="5" width="16.6640625" customWidth="1"/>
    <col min="6" max="7" width="16.5546875" customWidth="1"/>
    <col min="8" max="8" width="16.88671875" customWidth="1"/>
    <col min="9" max="9" width="18.33203125" customWidth="1"/>
    <col min="10" max="10" width="16.109375" customWidth="1"/>
    <col min="11" max="11" width="16.6640625" customWidth="1"/>
    <col min="12" max="12" width="15.88671875" customWidth="1"/>
    <col min="13" max="13" width="18.44140625" customWidth="1"/>
    <col min="14" max="14" width="14.5546875" customWidth="1"/>
    <col min="15" max="15" width="17.33203125" customWidth="1"/>
    <col min="16" max="16" width="16" customWidth="1"/>
    <col min="17" max="17" width="19.109375" customWidth="1"/>
    <col min="18" max="18" width="16.6640625" customWidth="1"/>
    <col min="19" max="19" width="18.5546875" customWidth="1"/>
  </cols>
  <sheetData>
    <row r="1" spans="1:19" ht="23.25" customHeight="1" thickBot="1" x14ac:dyDescent="0.35">
      <c r="A1" s="9" t="s">
        <v>7</v>
      </c>
      <c r="B1" s="108" t="s">
        <v>25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0"/>
      <c r="N1" s="10"/>
      <c r="O1" s="10"/>
      <c r="P1" s="10"/>
      <c r="Q1" s="10"/>
      <c r="R1" s="10"/>
      <c r="S1" s="10"/>
    </row>
    <row r="2" spans="1:19" ht="23.25" customHeight="1" thickBot="1" x14ac:dyDescent="0.35">
      <c r="A2" s="109" t="s">
        <v>45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ht="16.2" thickBot="1" x14ac:dyDescent="0.35">
      <c r="A3" s="113" t="s">
        <v>1</v>
      </c>
      <c r="B3" s="113" t="s">
        <v>22</v>
      </c>
      <c r="C3" s="113" t="s">
        <v>2</v>
      </c>
      <c r="D3" s="113" t="s">
        <v>23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19" ht="15" thickBot="1" x14ac:dyDescent="0.35">
      <c r="A4" s="114"/>
      <c r="B4" s="114"/>
      <c r="C4" s="114"/>
      <c r="D4" s="114"/>
      <c r="E4" s="115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19" ht="15" thickBot="1" x14ac:dyDescent="0.35">
      <c r="A5" s="115"/>
      <c r="B5" s="115"/>
      <c r="C5" s="115"/>
      <c r="D5" s="115"/>
      <c r="E5" s="115"/>
      <c r="F5" s="119"/>
      <c r="G5" s="115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19" ht="15" thickBot="1" x14ac:dyDescent="0.35">
      <c r="A6" s="115"/>
      <c r="B6" s="115"/>
      <c r="C6" s="116"/>
      <c r="D6" s="116"/>
      <c r="E6" s="93" t="s">
        <v>6</v>
      </c>
      <c r="F6" s="94"/>
      <c r="G6" s="116"/>
      <c r="H6" s="98"/>
      <c r="I6" s="100"/>
      <c r="J6" s="101"/>
      <c r="K6" s="102"/>
      <c r="L6" s="103"/>
      <c r="M6" s="105"/>
      <c r="N6" s="103"/>
      <c r="O6" s="107"/>
      <c r="P6" s="103"/>
      <c r="Q6" s="105"/>
      <c r="R6" s="96"/>
      <c r="S6" s="107"/>
    </row>
    <row r="7" spans="1:19" ht="57" customHeight="1" thickBot="1" x14ac:dyDescent="0.35">
      <c r="A7" s="133" t="s">
        <v>35</v>
      </c>
      <c r="B7" s="141">
        <f>SUM(D7:D13)</f>
        <v>25032799.509999998</v>
      </c>
      <c r="C7" s="39" t="s">
        <v>26</v>
      </c>
      <c r="D7" s="40">
        <v>2947550</v>
      </c>
      <c r="E7" s="40">
        <f>+D7</f>
        <v>2947550</v>
      </c>
      <c r="F7" s="5">
        <v>0</v>
      </c>
      <c r="G7" s="91" t="s">
        <v>27</v>
      </c>
      <c r="H7" s="7">
        <v>941518</v>
      </c>
      <c r="I7" s="15">
        <f t="shared" ref="I7:I21" si="0">+H7*120</f>
        <v>112982160</v>
      </c>
      <c r="J7" s="7">
        <v>0</v>
      </c>
      <c r="K7" s="15">
        <f t="shared" ref="K7:K21" si="1">+J7*120</f>
        <v>0</v>
      </c>
      <c r="L7" s="7">
        <v>941518</v>
      </c>
      <c r="M7" s="15">
        <f t="shared" ref="M7:M21" si="2">+L7*120</f>
        <v>112982160</v>
      </c>
      <c r="N7" s="7">
        <v>0</v>
      </c>
      <c r="O7" s="15">
        <f t="shared" ref="O7:O21" si="3">+N7*120</f>
        <v>0</v>
      </c>
      <c r="P7" s="7">
        <v>765514</v>
      </c>
      <c r="Q7" s="15">
        <f t="shared" ref="Q7:Q21" si="4">+P7*120</f>
        <v>91861680</v>
      </c>
      <c r="R7" s="7">
        <v>0</v>
      </c>
      <c r="S7" s="15">
        <f>+R7*120</f>
        <v>0</v>
      </c>
    </row>
    <row r="8" spans="1:19" ht="57" customHeight="1" thickBot="1" x14ac:dyDescent="0.35">
      <c r="A8" s="134"/>
      <c r="B8" s="142"/>
      <c r="C8" s="41" t="s">
        <v>28</v>
      </c>
      <c r="D8" s="40">
        <v>3051850</v>
      </c>
      <c r="E8" s="40">
        <v>3051850</v>
      </c>
      <c r="F8" s="5">
        <v>0</v>
      </c>
      <c r="G8" s="125"/>
      <c r="H8" s="7">
        <v>1831110</v>
      </c>
      <c r="I8" s="15">
        <f t="shared" si="0"/>
        <v>219733200</v>
      </c>
      <c r="J8" s="7">
        <v>0</v>
      </c>
      <c r="K8" s="15">
        <f t="shared" si="1"/>
        <v>0</v>
      </c>
      <c r="L8" s="7">
        <v>0</v>
      </c>
      <c r="M8" s="15">
        <f t="shared" si="2"/>
        <v>0</v>
      </c>
      <c r="N8" s="7">
        <v>0</v>
      </c>
      <c r="O8" s="15">
        <f t="shared" si="3"/>
        <v>0</v>
      </c>
      <c r="P8" s="7">
        <v>0</v>
      </c>
      <c r="Q8" s="15">
        <f t="shared" si="4"/>
        <v>0</v>
      </c>
      <c r="R8" s="7">
        <v>0</v>
      </c>
      <c r="S8" s="15">
        <f t="shared" ref="S8:S21" si="5">+R8*120</f>
        <v>0</v>
      </c>
    </row>
    <row r="9" spans="1:19" ht="57" customHeight="1" thickBot="1" x14ac:dyDescent="0.35">
      <c r="A9" s="134"/>
      <c r="B9" s="142"/>
      <c r="C9" s="41" t="s">
        <v>29</v>
      </c>
      <c r="D9" s="40">
        <v>1235780</v>
      </c>
      <c r="E9" s="40">
        <v>1235780</v>
      </c>
      <c r="F9" s="5">
        <v>0</v>
      </c>
      <c r="G9" s="125"/>
      <c r="H9" s="7">
        <v>741468</v>
      </c>
      <c r="I9" s="15">
        <f t="shared" si="0"/>
        <v>88976160</v>
      </c>
      <c r="J9" s="7">
        <v>0</v>
      </c>
      <c r="K9" s="15">
        <f t="shared" si="1"/>
        <v>0</v>
      </c>
      <c r="L9" s="7">
        <v>0</v>
      </c>
      <c r="M9" s="15">
        <f>+L9*120</f>
        <v>0</v>
      </c>
      <c r="N9" s="7">
        <v>0</v>
      </c>
      <c r="O9" s="15">
        <f t="shared" si="3"/>
        <v>0</v>
      </c>
      <c r="P9" s="7">
        <v>0</v>
      </c>
      <c r="Q9" s="15">
        <f t="shared" si="4"/>
        <v>0</v>
      </c>
      <c r="R9" s="7">
        <v>0</v>
      </c>
      <c r="S9" s="15">
        <f t="shared" si="5"/>
        <v>0</v>
      </c>
    </row>
    <row r="10" spans="1:19" ht="72.75" customHeight="1" thickBot="1" x14ac:dyDescent="0.35">
      <c r="A10" s="134"/>
      <c r="B10" s="142"/>
      <c r="C10" s="41" t="s">
        <v>116</v>
      </c>
      <c r="D10" s="40">
        <v>1717000</v>
      </c>
      <c r="E10" s="40">
        <v>1717000</v>
      </c>
      <c r="F10" s="5">
        <v>0</v>
      </c>
      <c r="G10" s="92"/>
      <c r="H10" s="7">
        <v>1030200</v>
      </c>
      <c r="I10" s="15">
        <f>+H10*120</f>
        <v>123624000</v>
      </c>
      <c r="J10" s="7">
        <v>0</v>
      </c>
      <c r="K10" s="15">
        <f t="shared" si="1"/>
        <v>0</v>
      </c>
      <c r="L10" s="7">
        <v>0</v>
      </c>
      <c r="M10" s="15">
        <f>+L10*120</f>
        <v>0</v>
      </c>
      <c r="N10" s="7">
        <v>0</v>
      </c>
      <c r="O10" s="15">
        <f t="shared" si="3"/>
        <v>0</v>
      </c>
      <c r="P10" s="7">
        <v>0</v>
      </c>
      <c r="Q10" s="15">
        <f t="shared" si="4"/>
        <v>0</v>
      </c>
      <c r="R10" s="7">
        <v>0</v>
      </c>
      <c r="S10" s="15">
        <f t="shared" si="5"/>
        <v>0</v>
      </c>
    </row>
    <row r="11" spans="1:19" ht="79.5" customHeight="1" thickBot="1" x14ac:dyDescent="0.35">
      <c r="A11" s="134"/>
      <c r="B11" s="142"/>
      <c r="C11" s="42" t="s">
        <v>117</v>
      </c>
      <c r="D11" s="43">
        <v>12469159.51</v>
      </c>
      <c r="E11" s="60">
        <v>6334716.4499999993</v>
      </c>
      <c r="F11" s="25">
        <f>+D11-E11</f>
        <v>6134443.0600000005</v>
      </c>
      <c r="G11" s="91" t="s">
        <v>24</v>
      </c>
      <c r="H11" s="26">
        <v>2291055.7599999998</v>
      </c>
      <c r="I11" s="35">
        <f t="shared" si="0"/>
        <v>274926691.19999999</v>
      </c>
      <c r="J11" s="37">
        <v>2218623.61</v>
      </c>
      <c r="K11" s="35">
        <f t="shared" si="1"/>
        <v>266234833.19999999</v>
      </c>
      <c r="L11" s="26">
        <v>2449423.66</v>
      </c>
      <c r="M11" s="15">
        <f t="shared" si="2"/>
        <v>293930839.20000005</v>
      </c>
      <c r="N11" s="26">
        <v>2371984.67</v>
      </c>
      <c r="O11" s="15">
        <f t="shared" si="3"/>
        <v>284638160.39999998</v>
      </c>
      <c r="P11" s="26">
        <v>633471.71</v>
      </c>
      <c r="Q11" s="15">
        <f t="shared" si="4"/>
        <v>76016605.199999988</v>
      </c>
      <c r="R11" s="26">
        <v>613444.24</v>
      </c>
      <c r="S11" s="15">
        <f t="shared" si="5"/>
        <v>73613308.799999997</v>
      </c>
    </row>
    <row r="12" spans="1:19" ht="79.5" customHeight="1" thickBot="1" x14ac:dyDescent="0.35">
      <c r="A12" s="134"/>
      <c r="B12" s="142"/>
      <c r="C12" s="42" t="s">
        <v>30</v>
      </c>
      <c r="D12" s="43">
        <v>979300</v>
      </c>
      <c r="E12" s="60">
        <f>+D12</f>
        <v>979300</v>
      </c>
      <c r="F12" s="25">
        <v>0</v>
      </c>
      <c r="G12" s="92"/>
      <c r="H12" s="26">
        <v>195860</v>
      </c>
      <c r="I12" s="35">
        <f t="shared" si="0"/>
        <v>23503200</v>
      </c>
      <c r="J12" s="37">
        <v>0</v>
      </c>
      <c r="K12" s="35">
        <f t="shared" si="1"/>
        <v>0</v>
      </c>
      <c r="L12" s="26">
        <v>195860</v>
      </c>
      <c r="M12" s="15">
        <f t="shared" si="2"/>
        <v>23503200</v>
      </c>
      <c r="N12" s="26">
        <v>0</v>
      </c>
      <c r="O12" s="15">
        <f t="shared" si="3"/>
        <v>0</v>
      </c>
      <c r="P12" s="26">
        <v>293790</v>
      </c>
      <c r="Q12" s="15">
        <f t="shared" si="4"/>
        <v>35254800</v>
      </c>
      <c r="R12" s="26">
        <v>0</v>
      </c>
      <c r="S12" s="15">
        <f t="shared" si="5"/>
        <v>0</v>
      </c>
    </row>
    <row r="13" spans="1:19" ht="74.25" customHeight="1" thickBot="1" x14ac:dyDescent="0.35">
      <c r="A13" s="134"/>
      <c r="B13" s="142"/>
      <c r="C13" s="44" t="s">
        <v>31</v>
      </c>
      <c r="D13" s="43">
        <v>2632160</v>
      </c>
      <c r="E13" s="60">
        <f>+D13</f>
        <v>2632160</v>
      </c>
      <c r="F13" s="25">
        <v>0</v>
      </c>
      <c r="G13" s="83" t="s">
        <v>27</v>
      </c>
      <c r="H13" s="26">
        <v>737004.8</v>
      </c>
      <c r="I13" s="38">
        <f t="shared" si="0"/>
        <v>88440576</v>
      </c>
      <c r="J13" s="37">
        <v>0</v>
      </c>
      <c r="K13" s="38">
        <f t="shared" si="1"/>
        <v>0</v>
      </c>
      <c r="L13" s="26">
        <v>1105507.2000000002</v>
      </c>
      <c r="M13" s="27">
        <f t="shared" si="2"/>
        <v>132660864.00000003</v>
      </c>
      <c r="N13" s="26">
        <v>0</v>
      </c>
      <c r="O13" s="27">
        <f t="shared" si="3"/>
        <v>0</v>
      </c>
      <c r="P13" s="26">
        <v>263216</v>
      </c>
      <c r="Q13" s="27">
        <f t="shared" si="4"/>
        <v>31585920</v>
      </c>
      <c r="R13" s="26">
        <v>0</v>
      </c>
      <c r="S13" s="27">
        <f t="shared" si="5"/>
        <v>0</v>
      </c>
    </row>
    <row r="14" spans="1:19" s="61" customFormat="1" ht="108" customHeight="1" thickBot="1" x14ac:dyDescent="0.3">
      <c r="A14" s="87" t="s">
        <v>32</v>
      </c>
      <c r="B14" s="141">
        <f>+SUM(D14:D21)</f>
        <v>5518328.6699999999</v>
      </c>
      <c r="C14" s="44" t="s">
        <v>110</v>
      </c>
      <c r="D14" s="43">
        <v>876122</v>
      </c>
      <c r="E14" s="43">
        <v>876122</v>
      </c>
      <c r="F14" s="58">
        <v>0</v>
      </c>
      <c r="G14" s="83" t="s">
        <v>18</v>
      </c>
      <c r="H14" s="37">
        <v>698734.8</v>
      </c>
      <c r="I14" s="38">
        <f>+H14*120</f>
        <v>83848176</v>
      </c>
      <c r="J14" s="37">
        <v>0</v>
      </c>
      <c r="K14" s="15">
        <f>+J14*120</f>
        <v>0</v>
      </c>
      <c r="L14" s="37">
        <v>177387.2</v>
      </c>
      <c r="M14" s="15">
        <f>+L14*120</f>
        <v>21286464</v>
      </c>
      <c r="N14" s="37">
        <v>0</v>
      </c>
      <c r="O14" s="15">
        <f>+N14*120</f>
        <v>0</v>
      </c>
      <c r="P14" s="37">
        <v>0</v>
      </c>
      <c r="Q14" s="15">
        <f>+P14*120</f>
        <v>0</v>
      </c>
      <c r="R14" s="37">
        <v>0</v>
      </c>
      <c r="S14" s="15">
        <f>+R14*120</f>
        <v>0</v>
      </c>
    </row>
    <row r="15" spans="1:19" s="61" customFormat="1" ht="95.25" customHeight="1" thickBot="1" x14ac:dyDescent="0.3">
      <c r="A15" s="126"/>
      <c r="B15" s="142"/>
      <c r="C15" s="44" t="s">
        <v>109</v>
      </c>
      <c r="D15" s="43">
        <v>575625</v>
      </c>
      <c r="E15" s="43">
        <v>575625</v>
      </c>
      <c r="F15" s="58">
        <v>0</v>
      </c>
      <c r="G15" s="83" t="s">
        <v>24</v>
      </c>
      <c r="H15" s="37">
        <v>349180.9</v>
      </c>
      <c r="I15" s="38">
        <f t="shared" ref="I15:I17" si="6">+H15*120</f>
        <v>41901708</v>
      </c>
      <c r="J15" s="37">
        <v>0</v>
      </c>
      <c r="K15" s="15">
        <f t="shared" ref="K15:K17" si="7">+J15*120</f>
        <v>0</v>
      </c>
      <c r="L15" s="37">
        <v>0</v>
      </c>
      <c r="M15" s="15">
        <f t="shared" ref="M15:M17" si="8">+L15*120</f>
        <v>0</v>
      </c>
      <c r="N15" s="37">
        <v>0</v>
      </c>
      <c r="O15" s="15">
        <f t="shared" ref="O15:O17" si="9">+N15*120</f>
        <v>0</v>
      </c>
      <c r="P15" s="37">
        <v>226444.1</v>
      </c>
      <c r="Q15" s="15">
        <f t="shared" ref="Q15:Q17" si="10">+P15*120</f>
        <v>27173292</v>
      </c>
      <c r="R15" s="37">
        <v>0</v>
      </c>
      <c r="S15" s="15">
        <f t="shared" ref="S15:S17" si="11">+R15*120</f>
        <v>0</v>
      </c>
    </row>
    <row r="16" spans="1:19" s="61" customFormat="1" ht="112.5" customHeight="1" thickBot="1" x14ac:dyDescent="0.3">
      <c r="A16" s="126"/>
      <c r="B16" s="142"/>
      <c r="C16" s="44" t="s">
        <v>111</v>
      </c>
      <c r="D16" s="43">
        <v>598956.67000000004</v>
      </c>
      <c r="E16" s="43">
        <v>598956.67000000004</v>
      </c>
      <c r="F16" s="58">
        <v>0</v>
      </c>
      <c r="G16" s="83" t="s">
        <v>84</v>
      </c>
      <c r="H16" s="37">
        <v>0</v>
      </c>
      <c r="I16" s="38">
        <f t="shared" si="6"/>
        <v>0</v>
      </c>
      <c r="J16" s="37">
        <v>0</v>
      </c>
      <c r="K16" s="15">
        <f t="shared" si="7"/>
        <v>0</v>
      </c>
      <c r="L16" s="37">
        <v>279635.08</v>
      </c>
      <c r="M16" s="15">
        <f t="shared" si="8"/>
        <v>33556209.600000001</v>
      </c>
      <c r="N16" s="37">
        <v>0</v>
      </c>
      <c r="O16" s="15">
        <f t="shared" si="9"/>
        <v>0</v>
      </c>
      <c r="P16" s="37">
        <v>319321.59999999998</v>
      </c>
      <c r="Q16" s="15">
        <f t="shared" si="10"/>
        <v>38318592</v>
      </c>
      <c r="R16" s="37">
        <v>0</v>
      </c>
      <c r="S16" s="15">
        <f t="shared" si="11"/>
        <v>0</v>
      </c>
    </row>
    <row r="17" spans="1:19" s="61" customFormat="1" ht="94.5" customHeight="1" thickBot="1" x14ac:dyDescent="0.3">
      <c r="A17" s="126"/>
      <c r="B17" s="142"/>
      <c r="C17" s="44" t="s">
        <v>112</v>
      </c>
      <c r="D17" s="43">
        <v>602350</v>
      </c>
      <c r="E17" s="43">
        <v>602350</v>
      </c>
      <c r="F17" s="58">
        <v>0</v>
      </c>
      <c r="G17" s="83" t="s">
        <v>66</v>
      </c>
      <c r="H17" s="37">
        <v>0</v>
      </c>
      <c r="I17" s="38">
        <f t="shared" si="6"/>
        <v>0</v>
      </c>
      <c r="J17" s="37">
        <v>0</v>
      </c>
      <c r="K17" s="15">
        <f t="shared" si="7"/>
        <v>0</v>
      </c>
      <c r="L17" s="37">
        <v>0</v>
      </c>
      <c r="M17" s="15">
        <f t="shared" si="8"/>
        <v>0</v>
      </c>
      <c r="N17" s="37">
        <v>0</v>
      </c>
      <c r="O17" s="15">
        <f t="shared" si="9"/>
        <v>0</v>
      </c>
      <c r="P17" s="37">
        <v>602350</v>
      </c>
      <c r="Q17" s="15">
        <f t="shared" si="10"/>
        <v>72282000</v>
      </c>
      <c r="R17" s="37">
        <v>0</v>
      </c>
      <c r="S17" s="15">
        <f t="shared" si="11"/>
        <v>0</v>
      </c>
    </row>
    <row r="18" spans="1:19" s="22" customFormat="1" ht="72.75" customHeight="1" thickBot="1" x14ac:dyDescent="0.3">
      <c r="A18" s="126"/>
      <c r="B18" s="142"/>
      <c r="C18" s="44" t="s">
        <v>108</v>
      </c>
      <c r="D18" s="43">
        <v>186600</v>
      </c>
      <c r="E18" s="43">
        <v>186600</v>
      </c>
      <c r="F18" s="58">
        <v>0</v>
      </c>
      <c r="G18" s="83" t="s">
        <v>15</v>
      </c>
      <c r="H18" s="26">
        <v>111960</v>
      </c>
      <c r="I18" s="15">
        <f t="shared" si="0"/>
        <v>13435200</v>
      </c>
      <c r="J18" s="26">
        <v>0</v>
      </c>
      <c r="K18" s="15">
        <f t="shared" si="1"/>
        <v>0</v>
      </c>
      <c r="L18" s="26">
        <v>0</v>
      </c>
      <c r="M18" s="15">
        <f t="shared" si="2"/>
        <v>0</v>
      </c>
      <c r="N18" s="26">
        <v>0</v>
      </c>
      <c r="O18" s="15">
        <f t="shared" si="3"/>
        <v>0</v>
      </c>
      <c r="P18" s="26">
        <v>0</v>
      </c>
      <c r="Q18" s="15">
        <f t="shared" si="4"/>
        <v>0</v>
      </c>
      <c r="R18" s="26">
        <v>0</v>
      </c>
      <c r="S18" s="15">
        <f>+R18*120</f>
        <v>0</v>
      </c>
    </row>
    <row r="19" spans="1:19" ht="95.25" customHeight="1" thickBot="1" x14ac:dyDescent="0.35">
      <c r="A19" s="126"/>
      <c r="B19" s="142"/>
      <c r="C19" s="42" t="s">
        <v>33</v>
      </c>
      <c r="D19" s="43">
        <v>297180</v>
      </c>
      <c r="E19" s="43">
        <f>+D19</f>
        <v>297180</v>
      </c>
      <c r="F19" s="25">
        <v>0</v>
      </c>
      <c r="G19" s="91" t="s">
        <v>13</v>
      </c>
      <c r="H19" s="26">
        <v>138684</v>
      </c>
      <c r="I19" s="15">
        <f t="shared" si="0"/>
        <v>16642080</v>
      </c>
      <c r="J19" s="26">
        <v>0</v>
      </c>
      <c r="K19" s="15">
        <f t="shared" si="1"/>
        <v>0</v>
      </c>
      <c r="L19" s="26">
        <v>69342</v>
      </c>
      <c r="M19" s="15">
        <f t="shared" si="2"/>
        <v>8321040</v>
      </c>
      <c r="N19" s="26">
        <v>0</v>
      </c>
      <c r="O19" s="15">
        <f t="shared" si="3"/>
        <v>0</v>
      </c>
      <c r="P19" s="26">
        <v>29718</v>
      </c>
      <c r="Q19" s="15">
        <f t="shared" si="4"/>
        <v>3566160</v>
      </c>
      <c r="R19" s="26">
        <v>0</v>
      </c>
      <c r="S19" s="15">
        <f t="shared" si="5"/>
        <v>0</v>
      </c>
    </row>
    <row r="20" spans="1:19" ht="96.75" customHeight="1" thickBot="1" x14ac:dyDescent="0.35">
      <c r="A20" s="126"/>
      <c r="B20" s="142"/>
      <c r="C20" s="42" t="s">
        <v>34</v>
      </c>
      <c r="D20" s="43">
        <v>1497539</v>
      </c>
      <c r="E20" s="43">
        <f>+D20</f>
        <v>1497539</v>
      </c>
      <c r="F20" s="25">
        <v>0</v>
      </c>
      <c r="G20" s="125"/>
      <c r="H20" s="26">
        <v>1043285.5000000001</v>
      </c>
      <c r="I20" s="15">
        <f t="shared" si="0"/>
        <v>125194260.00000001</v>
      </c>
      <c r="J20" s="26">
        <v>0</v>
      </c>
      <c r="K20" s="15">
        <f t="shared" si="1"/>
        <v>0</v>
      </c>
      <c r="L20" s="26">
        <v>149753.9</v>
      </c>
      <c r="M20" s="15">
        <f t="shared" si="2"/>
        <v>17970468</v>
      </c>
      <c r="N20" s="26">
        <v>0</v>
      </c>
      <c r="O20" s="15">
        <f t="shared" si="3"/>
        <v>0</v>
      </c>
      <c r="P20" s="26">
        <v>0</v>
      </c>
      <c r="Q20" s="15">
        <f t="shared" si="4"/>
        <v>0</v>
      </c>
      <c r="R20" s="26">
        <v>0</v>
      </c>
      <c r="S20" s="15">
        <f t="shared" si="5"/>
        <v>0</v>
      </c>
    </row>
    <row r="21" spans="1:19" s="52" customFormat="1" ht="96.75" customHeight="1" thickBot="1" x14ac:dyDescent="0.35">
      <c r="A21" s="88"/>
      <c r="B21" s="143"/>
      <c r="C21" s="42" t="s">
        <v>102</v>
      </c>
      <c r="D21" s="43">
        <v>883956</v>
      </c>
      <c r="E21" s="43">
        <v>883956</v>
      </c>
      <c r="F21" s="58">
        <v>0</v>
      </c>
      <c r="G21" s="78" t="s">
        <v>41</v>
      </c>
      <c r="H21" s="37">
        <v>465540.4</v>
      </c>
      <c r="I21" s="35">
        <f t="shared" si="0"/>
        <v>55864848</v>
      </c>
      <c r="J21" s="37">
        <v>0</v>
      </c>
      <c r="K21" s="35">
        <f t="shared" si="1"/>
        <v>0</v>
      </c>
      <c r="L21" s="37">
        <v>418415.6</v>
      </c>
      <c r="M21" s="35">
        <f t="shared" si="2"/>
        <v>50209872</v>
      </c>
      <c r="N21" s="37">
        <v>0</v>
      </c>
      <c r="O21" s="35">
        <f t="shared" si="3"/>
        <v>0</v>
      </c>
      <c r="P21" s="37">
        <v>0</v>
      </c>
      <c r="Q21" s="35">
        <f t="shared" si="4"/>
        <v>0</v>
      </c>
      <c r="R21" s="37">
        <v>0</v>
      </c>
      <c r="S21" s="35">
        <f t="shared" si="5"/>
        <v>0</v>
      </c>
    </row>
    <row r="22" spans="1:19" ht="37.5" customHeight="1" thickBot="1" x14ac:dyDescent="0.35">
      <c r="A22" s="6" t="s">
        <v>21</v>
      </c>
      <c r="B22" s="11"/>
      <c r="C22" s="19"/>
      <c r="D22" s="11">
        <f>+SUM(D7:D21)</f>
        <v>30551128.18</v>
      </c>
      <c r="E22" s="11">
        <f t="shared" ref="E22:F22" si="12">+SUM(E7:E21)</f>
        <v>24416685.120000001</v>
      </c>
      <c r="F22" s="11">
        <f t="shared" si="12"/>
        <v>6134443.0600000005</v>
      </c>
      <c r="G22" s="11">
        <f>+SUM(G7:G20)</f>
        <v>0</v>
      </c>
      <c r="H22" s="11">
        <f>+SUM(H7:H21)</f>
        <v>10575602.16</v>
      </c>
      <c r="I22" s="11">
        <f t="shared" ref="I22:S22" si="13">+SUM(I7:I21)</f>
        <v>1269072259.2</v>
      </c>
      <c r="J22" s="11">
        <f t="shared" si="13"/>
        <v>2218623.61</v>
      </c>
      <c r="K22" s="11">
        <f t="shared" si="13"/>
        <v>266234833.19999999</v>
      </c>
      <c r="L22" s="11">
        <f t="shared" si="13"/>
        <v>5786842.6400000006</v>
      </c>
      <c r="M22" s="11">
        <f t="shared" si="13"/>
        <v>694421116.80000007</v>
      </c>
      <c r="N22" s="11">
        <f t="shared" si="13"/>
        <v>2371984.67</v>
      </c>
      <c r="O22" s="11">
        <f t="shared" si="13"/>
        <v>284638160.39999998</v>
      </c>
      <c r="P22" s="11">
        <f t="shared" si="13"/>
        <v>3133825.41</v>
      </c>
      <c r="Q22" s="11">
        <f t="shared" si="13"/>
        <v>376059049.19999999</v>
      </c>
      <c r="R22" s="11">
        <f t="shared" si="13"/>
        <v>613444.24</v>
      </c>
      <c r="S22" s="11">
        <f t="shared" si="13"/>
        <v>73613308.799999997</v>
      </c>
    </row>
    <row r="24" spans="1:19" ht="15.6" x14ac:dyDescent="0.3">
      <c r="J24" s="69"/>
      <c r="K24" s="68"/>
      <c r="L24" s="67"/>
    </row>
    <row r="25" spans="1:19" x14ac:dyDescent="0.3">
      <c r="H25" s="3"/>
      <c r="J25" s="69"/>
      <c r="K25" s="67"/>
      <c r="L25" s="69"/>
      <c r="N25" s="3"/>
      <c r="P25" s="3"/>
      <c r="R25" s="3"/>
    </row>
    <row r="26" spans="1:19" ht="15.6" x14ac:dyDescent="0.3">
      <c r="J26" s="67"/>
      <c r="K26" s="68"/>
      <c r="L26" s="67"/>
    </row>
    <row r="27" spans="1:19" x14ac:dyDescent="0.3">
      <c r="H27" s="3"/>
      <c r="J27" s="69"/>
      <c r="K27" s="67"/>
      <c r="L27" s="69"/>
      <c r="N27" s="3"/>
      <c r="O27" s="3"/>
      <c r="P27" s="3"/>
      <c r="Q27" s="3"/>
      <c r="R27" s="3"/>
    </row>
    <row r="28" spans="1:19" x14ac:dyDescent="0.3">
      <c r="J28" s="67"/>
      <c r="K28" s="67"/>
      <c r="L28" s="67"/>
    </row>
  </sheetData>
  <mergeCells count="39">
    <mergeCell ref="G19:G20"/>
    <mergeCell ref="E6:F6"/>
    <mergeCell ref="A7:A13"/>
    <mergeCell ref="B7:B13"/>
    <mergeCell ref="G7:G10"/>
    <mergeCell ref="G11:G12"/>
    <mergeCell ref="B14:B21"/>
    <mergeCell ref="A14:A21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80" zoomScaleNormal="80" workbookViewId="0">
      <pane xSplit="7" ySplit="6" topLeftCell="H10" activePane="bottomRight" state="frozen"/>
      <selection pane="topRight" activeCell="H1" sqref="H1"/>
      <selection pane="bottomLeft" activeCell="A7" sqref="A7"/>
      <selection pane="bottomRight" activeCell="J22" sqref="J22"/>
    </sheetView>
  </sheetViews>
  <sheetFormatPr defaultRowHeight="14.4" x14ac:dyDescent="0.3"/>
  <cols>
    <col min="1" max="1" width="16.44140625" customWidth="1"/>
    <col min="2" max="2" width="16" customWidth="1"/>
    <col min="3" max="3" width="20.109375" customWidth="1"/>
    <col min="4" max="4" width="19" customWidth="1"/>
    <col min="5" max="5" width="16.6640625" customWidth="1"/>
    <col min="6" max="7" width="16.5546875" customWidth="1"/>
    <col min="8" max="8" width="16.88671875" customWidth="1"/>
    <col min="9" max="9" width="18.33203125" customWidth="1"/>
    <col min="10" max="10" width="16.109375" customWidth="1"/>
    <col min="11" max="11" width="19.44140625" customWidth="1"/>
    <col min="12" max="12" width="15.88671875" customWidth="1"/>
    <col min="13" max="13" width="18.44140625" customWidth="1"/>
    <col min="14" max="14" width="14.5546875" customWidth="1"/>
    <col min="15" max="15" width="17.33203125" customWidth="1"/>
    <col min="16" max="16" width="17.6640625" customWidth="1"/>
    <col min="17" max="17" width="18.88671875" customWidth="1"/>
    <col min="18" max="18" width="17.6640625" customWidth="1"/>
    <col min="19" max="19" width="19" customWidth="1"/>
  </cols>
  <sheetData>
    <row r="1" spans="1:19" ht="23.25" customHeight="1" thickBot="1" x14ac:dyDescent="0.35">
      <c r="A1" s="9" t="s">
        <v>7</v>
      </c>
      <c r="B1" s="108" t="s">
        <v>43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0"/>
      <c r="N1" s="10"/>
      <c r="O1" s="10"/>
      <c r="P1" s="10"/>
      <c r="Q1" s="10"/>
      <c r="R1" s="10"/>
      <c r="S1" s="10"/>
    </row>
    <row r="2" spans="1:19" ht="20.25" customHeight="1" thickBot="1" x14ac:dyDescent="0.35">
      <c r="A2" s="109" t="s">
        <v>44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ht="16.2" thickBot="1" x14ac:dyDescent="0.35">
      <c r="A3" s="113" t="s">
        <v>1</v>
      </c>
      <c r="B3" s="113" t="s">
        <v>22</v>
      </c>
      <c r="C3" s="113" t="s">
        <v>2</v>
      </c>
      <c r="D3" s="113" t="s">
        <v>23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19" ht="15" thickBot="1" x14ac:dyDescent="0.35">
      <c r="A4" s="114"/>
      <c r="B4" s="114"/>
      <c r="C4" s="114"/>
      <c r="D4" s="114"/>
      <c r="E4" s="115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19" ht="15" thickBot="1" x14ac:dyDescent="0.35">
      <c r="A5" s="115"/>
      <c r="B5" s="115"/>
      <c r="C5" s="115"/>
      <c r="D5" s="115"/>
      <c r="E5" s="115"/>
      <c r="F5" s="119"/>
      <c r="G5" s="115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19" ht="15" thickBot="1" x14ac:dyDescent="0.35">
      <c r="A6" s="115"/>
      <c r="B6" s="115"/>
      <c r="C6" s="116"/>
      <c r="D6" s="116"/>
      <c r="E6" s="93" t="s">
        <v>6</v>
      </c>
      <c r="F6" s="94"/>
      <c r="G6" s="116"/>
      <c r="H6" s="98"/>
      <c r="I6" s="100"/>
      <c r="J6" s="101"/>
      <c r="K6" s="102"/>
      <c r="L6" s="103"/>
      <c r="M6" s="105"/>
      <c r="N6" s="96"/>
      <c r="O6" s="107"/>
      <c r="P6" s="103"/>
      <c r="Q6" s="105"/>
      <c r="R6" s="96"/>
      <c r="S6" s="107"/>
    </row>
    <row r="7" spans="1:19" ht="99.75" customHeight="1" thickBot="1" x14ac:dyDescent="0.35">
      <c r="A7" s="87" t="s">
        <v>50</v>
      </c>
      <c r="B7" s="89">
        <f>SUM(D7:D9)</f>
        <v>75000000</v>
      </c>
      <c r="C7" s="34" t="s">
        <v>52</v>
      </c>
      <c r="D7" s="16">
        <v>59700000</v>
      </c>
      <c r="E7" s="16">
        <v>29850000</v>
      </c>
      <c r="F7" s="5">
        <v>29850000</v>
      </c>
      <c r="G7" s="91" t="s">
        <v>27</v>
      </c>
      <c r="H7" s="7">
        <v>3582000</v>
      </c>
      <c r="I7" s="15">
        <f t="shared" ref="I7:I13" si="0">+H7*120</f>
        <v>429840000</v>
      </c>
      <c r="J7" s="7">
        <v>3582000</v>
      </c>
      <c r="K7" s="15">
        <f t="shared" ref="K7:K13" si="1">+J7*120</f>
        <v>429840000</v>
      </c>
      <c r="L7" s="7">
        <v>8019700</v>
      </c>
      <c r="M7" s="15">
        <f t="shared" ref="M7:M13" si="2">+L7*120</f>
        <v>962364000</v>
      </c>
      <c r="N7" s="7">
        <v>8019700</v>
      </c>
      <c r="O7" s="15">
        <f t="shared" ref="O7:O13" si="3">+N7*120</f>
        <v>962364000</v>
      </c>
      <c r="P7" s="7">
        <v>15263300</v>
      </c>
      <c r="Q7" s="15">
        <f t="shared" ref="Q7:Q13" si="4">+P7*120</f>
        <v>1831596000</v>
      </c>
      <c r="R7" s="7">
        <v>15263300</v>
      </c>
      <c r="S7" s="15">
        <f>+R7*120</f>
        <v>1831596000</v>
      </c>
    </row>
    <row r="8" spans="1:19" ht="68.25" customHeight="1" thickBot="1" x14ac:dyDescent="0.35">
      <c r="A8" s="126"/>
      <c r="B8" s="136"/>
      <c r="C8" s="18" t="s">
        <v>53</v>
      </c>
      <c r="D8" s="16">
        <v>2300000</v>
      </c>
      <c r="E8" s="16">
        <v>1150000</v>
      </c>
      <c r="F8" s="16">
        <v>1150000</v>
      </c>
      <c r="G8" s="125"/>
      <c r="H8" s="7">
        <v>230000</v>
      </c>
      <c r="I8" s="15">
        <f t="shared" si="0"/>
        <v>27600000</v>
      </c>
      <c r="J8" s="7">
        <v>230000</v>
      </c>
      <c r="K8" s="15">
        <f t="shared" si="1"/>
        <v>27600000</v>
      </c>
      <c r="L8" s="7">
        <v>230000</v>
      </c>
      <c r="M8" s="15">
        <f t="shared" si="2"/>
        <v>27600000</v>
      </c>
      <c r="N8" s="7">
        <v>230000</v>
      </c>
      <c r="O8" s="15">
        <f t="shared" si="3"/>
        <v>27600000</v>
      </c>
      <c r="P8" s="7">
        <v>230000</v>
      </c>
      <c r="Q8" s="15">
        <f t="shared" si="4"/>
        <v>27600000</v>
      </c>
      <c r="R8" s="7">
        <v>230000</v>
      </c>
      <c r="S8" s="15">
        <f t="shared" ref="S8:S13" si="5">+R8*120</f>
        <v>27600000</v>
      </c>
    </row>
    <row r="9" spans="1:19" ht="87" customHeight="1" thickBot="1" x14ac:dyDescent="0.35">
      <c r="A9" s="88"/>
      <c r="B9" s="90"/>
      <c r="C9" s="34" t="s">
        <v>118</v>
      </c>
      <c r="D9" s="16">
        <v>13000000</v>
      </c>
      <c r="E9" s="16">
        <v>6500000</v>
      </c>
      <c r="F9" s="5">
        <v>6500000</v>
      </c>
      <c r="G9" s="92"/>
      <c r="H9" s="7">
        <v>2600000</v>
      </c>
      <c r="I9" s="15">
        <f t="shared" si="0"/>
        <v>312000000</v>
      </c>
      <c r="J9" s="7">
        <v>2600000</v>
      </c>
      <c r="K9" s="15">
        <f t="shared" si="1"/>
        <v>312000000</v>
      </c>
      <c r="L9" s="7">
        <v>0</v>
      </c>
      <c r="M9" s="15">
        <f t="shared" si="2"/>
        <v>0</v>
      </c>
      <c r="N9" s="7">
        <v>0</v>
      </c>
      <c r="O9" s="15">
        <f t="shared" si="3"/>
        <v>0</v>
      </c>
      <c r="P9" s="7">
        <v>3900000</v>
      </c>
      <c r="Q9" s="15">
        <f t="shared" si="4"/>
        <v>468000000</v>
      </c>
      <c r="R9" s="7">
        <v>3900000</v>
      </c>
      <c r="S9" s="15">
        <f t="shared" si="5"/>
        <v>468000000</v>
      </c>
    </row>
    <row r="10" spans="1:19" s="52" customFormat="1" ht="115.5" customHeight="1" thickBot="1" x14ac:dyDescent="0.35">
      <c r="A10" s="144" t="s">
        <v>51</v>
      </c>
      <c r="B10" s="127">
        <f>SUM(D10:D13)</f>
        <v>7751984</v>
      </c>
      <c r="C10" s="41" t="s">
        <v>119</v>
      </c>
      <c r="D10" s="40">
        <f t="shared" ref="D10:D12" si="6">+E10+F10</f>
        <v>2900000</v>
      </c>
      <c r="E10" s="40">
        <v>2900000</v>
      </c>
      <c r="F10" s="57">
        <v>0</v>
      </c>
      <c r="G10" s="91" t="s">
        <v>101</v>
      </c>
      <c r="H10" s="36">
        <v>580000</v>
      </c>
      <c r="I10" s="35">
        <f t="shared" si="0"/>
        <v>69600000</v>
      </c>
      <c r="J10" s="36">
        <v>0</v>
      </c>
      <c r="K10" s="35">
        <f t="shared" si="1"/>
        <v>0</v>
      </c>
      <c r="L10" s="36">
        <v>812000</v>
      </c>
      <c r="M10" s="35">
        <f t="shared" si="2"/>
        <v>97440000</v>
      </c>
      <c r="N10" s="36">
        <v>0</v>
      </c>
      <c r="O10" s="35">
        <f t="shared" si="3"/>
        <v>0</v>
      </c>
      <c r="P10" s="36">
        <v>1508000</v>
      </c>
      <c r="Q10" s="35">
        <f t="shared" si="4"/>
        <v>180960000</v>
      </c>
      <c r="R10" s="36">
        <v>0</v>
      </c>
      <c r="S10" s="35">
        <f t="shared" si="5"/>
        <v>0</v>
      </c>
    </row>
    <row r="11" spans="1:19" s="52" customFormat="1" ht="103.5" customHeight="1" thickBot="1" x14ac:dyDescent="0.35">
      <c r="A11" s="145"/>
      <c r="B11" s="124"/>
      <c r="C11" s="41" t="s">
        <v>54</v>
      </c>
      <c r="D11" s="40">
        <f t="shared" si="6"/>
        <v>890000</v>
      </c>
      <c r="E11" s="40">
        <v>890000</v>
      </c>
      <c r="F11" s="57">
        <v>0</v>
      </c>
      <c r="G11" s="125"/>
      <c r="H11" s="36">
        <v>0</v>
      </c>
      <c r="I11" s="35">
        <f t="shared" si="0"/>
        <v>0</v>
      </c>
      <c r="J11" s="36">
        <v>0</v>
      </c>
      <c r="K11" s="35">
        <f t="shared" si="1"/>
        <v>0</v>
      </c>
      <c r="L11" s="36">
        <v>890000</v>
      </c>
      <c r="M11" s="35">
        <f t="shared" si="2"/>
        <v>106800000</v>
      </c>
      <c r="N11" s="36">
        <v>0</v>
      </c>
      <c r="O11" s="35">
        <f t="shared" si="3"/>
        <v>0</v>
      </c>
      <c r="P11" s="36">
        <v>0</v>
      </c>
      <c r="Q11" s="35">
        <f t="shared" si="4"/>
        <v>0</v>
      </c>
      <c r="R11" s="36">
        <v>0</v>
      </c>
      <c r="S11" s="35">
        <f t="shared" si="5"/>
        <v>0</v>
      </c>
    </row>
    <row r="12" spans="1:19" s="52" customFormat="1" ht="82.5" customHeight="1" thickBot="1" x14ac:dyDescent="0.35">
      <c r="A12" s="145"/>
      <c r="B12" s="124"/>
      <c r="C12" s="41" t="s">
        <v>55</v>
      </c>
      <c r="D12" s="40">
        <f t="shared" si="6"/>
        <v>250000</v>
      </c>
      <c r="E12" s="40">
        <v>250000</v>
      </c>
      <c r="F12" s="57">
        <v>0</v>
      </c>
      <c r="G12" s="85" t="s">
        <v>105</v>
      </c>
      <c r="H12" s="36">
        <v>53750</v>
      </c>
      <c r="I12" s="35">
        <f t="shared" si="0"/>
        <v>6450000</v>
      </c>
      <c r="J12" s="36">
        <v>0</v>
      </c>
      <c r="K12" s="35">
        <f t="shared" si="1"/>
        <v>0</v>
      </c>
      <c r="L12" s="36">
        <v>0</v>
      </c>
      <c r="M12" s="35">
        <f t="shared" si="2"/>
        <v>0</v>
      </c>
      <c r="N12" s="36">
        <v>0</v>
      </c>
      <c r="O12" s="35">
        <f t="shared" si="3"/>
        <v>0</v>
      </c>
      <c r="P12" s="36">
        <v>0</v>
      </c>
      <c r="Q12" s="35">
        <f t="shared" si="4"/>
        <v>0</v>
      </c>
      <c r="R12" s="36">
        <v>0</v>
      </c>
      <c r="S12" s="35">
        <f t="shared" si="5"/>
        <v>0</v>
      </c>
    </row>
    <row r="13" spans="1:19" s="52" customFormat="1" ht="96.75" customHeight="1" thickBot="1" x14ac:dyDescent="0.35">
      <c r="A13" s="146"/>
      <c r="B13" s="128"/>
      <c r="C13" s="41" t="s">
        <v>56</v>
      </c>
      <c r="D13" s="40">
        <v>3711984</v>
      </c>
      <c r="E13" s="40">
        <v>3600000</v>
      </c>
      <c r="F13" s="57">
        <f>+D13-E13</f>
        <v>111984</v>
      </c>
      <c r="G13" s="85" t="s">
        <v>104</v>
      </c>
      <c r="H13" s="36">
        <v>0</v>
      </c>
      <c r="I13" s="35">
        <f t="shared" si="0"/>
        <v>0</v>
      </c>
      <c r="J13" s="36">
        <v>0</v>
      </c>
      <c r="K13" s="35">
        <f t="shared" si="1"/>
        <v>0</v>
      </c>
      <c r="L13" s="36">
        <v>2160000</v>
      </c>
      <c r="M13" s="35">
        <f t="shared" si="2"/>
        <v>259200000</v>
      </c>
      <c r="N13" s="36">
        <v>67190.399999999994</v>
      </c>
      <c r="O13" s="35">
        <f t="shared" si="3"/>
        <v>8062847.9999999991</v>
      </c>
      <c r="P13" s="36">
        <v>0</v>
      </c>
      <c r="Q13" s="35">
        <f t="shared" si="4"/>
        <v>0</v>
      </c>
      <c r="R13" s="36">
        <v>0</v>
      </c>
      <c r="S13" s="35">
        <f t="shared" si="5"/>
        <v>0</v>
      </c>
    </row>
    <row r="14" spans="1:19" ht="37.5" customHeight="1" thickBot="1" x14ac:dyDescent="0.35">
      <c r="A14" s="6" t="s">
        <v>21</v>
      </c>
      <c r="B14" s="11"/>
      <c r="C14" s="19"/>
      <c r="D14" s="11">
        <f>+SUM(D7:D13)</f>
        <v>82751984</v>
      </c>
      <c r="E14" s="11">
        <f t="shared" ref="E14:F14" si="7">+SUM(E7:E13)</f>
        <v>45140000</v>
      </c>
      <c r="F14" s="11">
        <f t="shared" si="7"/>
        <v>37611984</v>
      </c>
      <c r="G14" s="11"/>
      <c r="H14" s="11">
        <f>+SUM(H7:H13)</f>
        <v>7045750</v>
      </c>
      <c r="I14" s="11">
        <f t="shared" ref="I14:S14" si="8">+SUM(I7:I13)</f>
        <v>845490000</v>
      </c>
      <c r="J14" s="11">
        <f t="shared" si="8"/>
        <v>6412000</v>
      </c>
      <c r="K14" s="11">
        <f t="shared" si="8"/>
        <v>769440000</v>
      </c>
      <c r="L14" s="11">
        <f t="shared" si="8"/>
        <v>12111700</v>
      </c>
      <c r="M14" s="11">
        <f t="shared" si="8"/>
        <v>1453404000</v>
      </c>
      <c r="N14" s="11">
        <f t="shared" si="8"/>
        <v>8316890.4000000004</v>
      </c>
      <c r="O14" s="11">
        <f t="shared" si="8"/>
        <v>998026848</v>
      </c>
      <c r="P14" s="11">
        <f t="shared" si="8"/>
        <v>20901300</v>
      </c>
      <c r="Q14" s="11">
        <f t="shared" si="8"/>
        <v>2508156000</v>
      </c>
      <c r="R14" s="11">
        <f t="shared" si="8"/>
        <v>19393300</v>
      </c>
      <c r="S14" s="11">
        <f t="shared" si="8"/>
        <v>2327196000</v>
      </c>
    </row>
    <row r="17" spans="8:18" x14ac:dyDescent="0.3">
      <c r="H17" s="3"/>
      <c r="J17" s="3"/>
      <c r="L17" s="3"/>
      <c r="N17" s="3"/>
      <c r="P17" s="3"/>
      <c r="R17" s="3"/>
    </row>
    <row r="19" spans="8:18" x14ac:dyDescent="0.3">
      <c r="H19" s="3"/>
      <c r="J19" s="3"/>
      <c r="L19" s="3"/>
      <c r="N19" s="3"/>
      <c r="O19" s="3"/>
      <c r="P19" s="3"/>
      <c r="Q19" s="3"/>
      <c r="R19" s="3"/>
    </row>
    <row r="20" spans="8:18" x14ac:dyDescent="0.3">
      <c r="J20" t="s">
        <v>57</v>
      </c>
    </row>
  </sheetData>
  <mergeCells count="38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E6:F6"/>
    <mergeCell ref="A7:A9"/>
    <mergeCell ref="B7:B9"/>
    <mergeCell ref="G7:G9"/>
    <mergeCell ref="A10:A13"/>
    <mergeCell ref="B10:B13"/>
    <mergeCell ref="G10:G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9"/>
  <sheetViews>
    <sheetView zoomScale="80" zoomScaleNormal="8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M22" sqref="M21:M22"/>
    </sheetView>
  </sheetViews>
  <sheetFormatPr defaultRowHeight="14.4" x14ac:dyDescent="0.3"/>
  <cols>
    <col min="1" max="1" width="16.44140625" customWidth="1"/>
    <col min="2" max="2" width="19.5546875" customWidth="1"/>
    <col min="3" max="3" width="20.109375" customWidth="1"/>
    <col min="4" max="4" width="19" customWidth="1"/>
    <col min="5" max="5" width="16.6640625" customWidth="1"/>
    <col min="6" max="7" width="16.5546875" customWidth="1"/>
    <col min="8" max="8" width="16.88671875" customWidth="1"/>
    <col min="9" max="9" width="18.33203125" customWidth="1"/>
    <col min="10" max="10" width="16.109375" customWidth="1"/>
    <col min="11" max="11" width="16.6640625" customWidth="1"/>
    <col min="12" max="12" width="15.88671875" customWidth="1"/>
    <col min="13" max="13" width="18.44140625" customWidth="1"/>
    <col min="14" max="14" width="14.5546875" customWidth="1"/>
    <col min="15" max="15" width="17.33203125" customWidth="1"/>
    <col min="16" max="16" width="14.5546875" customWidth="1"/>
    <col min="17" max="17" width="19.109375" customWidth="1"/>
    <col min="18" max="18" width="14.5546875" customWidth="1"/>
    <col min="19" max="19" width="16.44140625" customWidth="1"/>
  </cols>
  <sheetData>
    <row r="1" spans="1:19" ht="23.25" customHeight="1" thickBot="1" x14ac:dyDescent="0.35">
      <c r="A1" s="9" t="s">
        <v>7</v>
      </c>
      <c r="B1" s="108" t="s">
        <v>94</v>
      </c>
      <c r="C1" s="108"/>
      <c r="D1" s="108"/>
      <c r="E1" s="108"/>
      <c r="F1" s="108"/>
      <c r="G1" s="108"/>
      <c r="H1" s="108"/>
      <c r="I1" s="108"/>
      <c r="J1" s="108"/>
      <c r="K1" s="108"/>
      <c r="L1" s="28"/>
      <c r="M1" s="20"/>
      <c r="N1" s="10"/>
      <c r="O1" s="10"/>
      <c r="P1" s="10"/>
      <c r="Q1" s="10"/>
      <c r="R1" s="10"/>
      <c r="S1" s="10"/>
    </row>
    <row r="2" spans="1:19" ht="20.25" customHeight="1" thickBot="1" x14ac:dyDescent="0.35">
      <c r="A2" s="109" t="s">
        <v>44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ht="16.2" thickBot="1" x14ac:dyDescent="0.35">
      <c r="A3" s="113" t="s">
        <v>1</v>
      </c>
      <c r="B3" s="113" t="s">
        <v>22</v>
      </c>
      <c r="C3" s="113" t="s">
        <v>2</v>
      </c>
      <c r="D3" s="113" t="s">
        <v>23</v>
      </c>
      <c r="E3" s="113" t="s">
        <v>3</v>
      </c>
      <c r="F3" s="117" t="s">
        <v>11</v>
      </c>
      <c r="G3" s="113" t="s">
        <v>4</v>
      </c>
      <c r="H3" s="120">
        <v>2025</v>
      </c>
      <c r="I3" s="121"/>
      <c r="J3" s="121"/>
      <c r="K3" s="121"/>
      <c r="L3" s="120">
        <v>2026</v>
      </c>
      <c r="M3" s="121"/>
      <c r="N3" s="121"/>
      <c r="O3" s="121"/>
      <c r="P3" s="120">
        <v>2027</v>
      </c>
      <c r="Q3" s="121"/>
      <c r="R3" s="121"/>
      <c r="S3" s="122"/>
    </row>
    <row r="4" spans="1:19" ht="15" thickBot="1" x14ac:dyDescent="0.35">
      <c r="A4" s="114"/>
      <c r="B4" s="114"/>
      <c r="C4" s="114"/>
      <c r="D4" s="114"/>
      <c r="E4" s="115"/>
      <c r="F4" s="118"/>
      <c r="G4" s="114"/>
      <c r="H4" s="93" t="s">
        <v>3</v>
      </c>
      <c r="I4" s="94"/>
      <c r="J4" s="93" t="s">
        <v>0</v>
      </c>
      <c r="K4" s="94"/>
      <c r="L4" s="93" t="s">
        <v>3</v>
      </c>
      <c r="M4" s="94"/>
      <c r="N4" s="93" t="s">
        <v>0</v>
      </c>
      <c r="O4" s="94"/>
      <c r="P4" s="93" t="s">
        <v>3</v>
      </c>
      <c r="Q4" s="94"/>
      <c r="R4" s="93" t="s">
        <v>0</v>
      </c>
      <c r="S4" s="106"/>
    </row>
    <row r="5" spans="1:19" ht="15" thickBot="1" x14ac:dyDescent="0.35">
      <c r="A5" s="115"/>
      <c r="B5" s="115"/>
      <c r="C5" s="115"/>
      <c r="D5" s="115"/>
      <c r="E5" s="115"/>
      <c r="F5" s="119"/>
      <c r="G5" s="115"/>
      <c r="H5" s="97" t="s">
        <v>10</v>
      </c>
      <c r="I5" s="99" t="s">
        <v>5</v>
      </c>
      <c r="J5" s="97" t="s">
        <v>10</v>
      </c>
      <c r="K5" s="99" t="s">
        <v>5</v>
      </c>
      <c r="L5" s="95" t="s">
        <v>10</v>
      </c>
      <c r="M5" s="104" t="s">
        <v>5</v>
      </c>
      <c r="N5" s="95" t="s">
        <v>10</v>
      </c>
      <c r="O5" s="104" t="s">
        <v>5</v>
      </c>
      <c r="P5" s="95" t="s">
        <v>10</v>
      </c>
      <c r="Q5" s="104" t="s">
        <v>5</v>
      </c>
      <c r="R5" s="95" t="s">
        <v>10</v>
      </c>
      <c r="S5" s="104" t="s">
        <v>5</v>
      </c>
    </row>
    <row r="6" spans="1:19" ht="15" thickBot="1" x14ac:dyDescent="0.35">
      <c r="A6" s="115"/>
      <c r="B6" s="115"/>
      <c r="C6" s="116"/>
      <c r="D6" s="116"/>
      <c r="E6" s="93" t="s">
        <v>6</v>
      </c>
      <c r="F6" s="94"/>
      <c r="G6" s="116"/>
      <c r="H6" s="98"/>
      <c r="I6" s="100"/>
      <c r="J6" s="101"/>
      <c r="K6" s="102"/>
      <c r="L6" s="103"/>
      <c r="M6" s="105"/>
      <c r="N6" s="96"/>
      <c r="O6" s="107"/>
      <c r="P6" s="103"/>
      <c r="Q6" s="105"/>
      <c r="R6" s="96"/>
      <c r="S6" s="107"/>
    </row>
    <row r="7" spans="1:19" ht="99.75" customHeight="1" thickBot="1" x14ac:dyDescent="0.35">
      <c r="A7" s="87" t="s">
        <v>95</v>
      </c>
      <c r="B7" s="89">
        <f>+SUM(D7:D9)</f>
        <v>74400000</v>
      </c>
      <c r="C7" s="34" t="s">
        <v>96</v>
      </c>
      <c r="D7" s="16">
        <f>+E7+F7</f>
        <v>74400000</v>
      </c>
      <c r="E7" s="16">
        <v>39700000</v>
      </c>
      <c r="F7" s="5">
        <v>34700000</v>
      </c>
      <c r="G7" s="147" t="s">
        <v>17</v>
      </c>
      <c r="H7" s="7"/>
      <c r="I7" s="15">
        <f>+H7*120</f>
        <v>0</v>
      </c>
      <c r="J7" s="7"/>
      <c r="K7" s="15">
        <f t="shared" ref="K7:K12" si="0">+J7*120</f>
        <v>0</v>
      </c>
      <c r="L7" s="7"/>
      <c r="M7" s="15">
        <f t="shared" ref="M7:M12" si="1">+L7*120</f>
        <v>0</v>
      </c>
      <c r="N7" s="7"/>
      <c r="O7" s="15">
        <f t="shared" ref="O7:O12" si="2">+N7*120</f>
        <v>0</v>
      </c>
      <c r="P7" s="7"/>
      <c r="Q7" s="15">
        <f t="shared" ref="Q7:Q12" si="3">+P7*120</f>
        <v>0</v>
      </c>
      <c r="R7" s="7"/>
      <c r="S7" s="15">
        <f>+R7*120</f>
        <v>0</v>
      </c>
    </row>
    <row r="8" spans="1:19" ht="68.25" customHeight="1" thickBot="1" x14ac:dyDescent="0.35">
      <c r="A8" s="126"/>
      <c r="B8" s="136"/>
      <c r="C8" s="18" t="s">
        <v>115</v>
      </c>
      <c r="D8" s="16"/>
      <c r="E8" s="16"/>
      <c r="F8" s="5"/>
      <c r="G8" s="148"/>
      <c r="H8" s="7"/>
      <c r="I8" s="15">
        <f t="shared" ref="I8:I12" si="4">+H8*120</f>
        <v>0</v>
      </c>
      <c r="J8" s="7"/>
      <c r="K8" s="15">
        <f t="shared" si="0"/>
        <v>0</v>
      </c>
      <c r="L8" s="7"/>
      <c r="M8" s="15">
        <f t="shared" si="1"/>
        <v>0</v>
      </c>
      <c r="N8" s="7"/>
      <c r="O8" s="15">
        <f t="shared" si="2"/>
        <v>0</v>
      </c>
      <c r="P8" s="7"/>
      <c r="Q8" s="15">
        <f t="shared" si="3"/>
        <v>0</v>
      </c>
      <c r="R8" s="7"/>
      <c r="S8" s="15">
        <f t="shared" ref="S8:S12" si="5">+R8*120</f>
        <v>0</v>
      </c>
    </row>
    <row r="9" spans="1:19" ht="68.25" customHeight="1" thickBot="1" x14ac:dyDescent="0.35">
      <c r="A9" s="88"/>
      <c r="B9" s="90"/>
      <c r="C9" s="18" t="s">
        <v>97</v>
      </c>
      <c r="D9" s="16"/>
      <c r="E9" s="16"/>
      <c r="F9" s="5"/>
      <c r="G9" s="149"/>
      <c r="H9" s="7"/>
      <c r="I9" s="15">
        <f t="shared" si="4"/>
        <v>0</v>
      </c>
      <c r="J9" s="7"/>
      <c r="K9" s="15">
        <f t="shared" si="0"/>
        <v>0</v>
      </c>
      <c r="L9" s="7"/>
      <c r="M9" s="15">
        <f t="shared" si="1"/>
        <v>0</v>
      </c>
      <c r="N9" s="7"/>
      <c r="O9" s="15">
        <f t="shared" si="2"/>
        <v>0</v>
      </c>
      <c r="P9" s="7"/>
      <c r="Q9" s="15">
        <f t="shared" si="3"/>
        <v>0</v>
      </c>
      <c r="R9" s="7"/>
      <c r="S9" s="15">
        <f t="shared" si="5"/>
        <v>0</v>
      </c>
    </row>
    <row r="10" spans="1:19" ht="93" customHeight="1" thickBot="1" x14ac:dyDescent="0.35">
      <c r="A10" s="126" t="s">
        <v>98</v>
      </c>
      <c r="B10" s="136">
        <f>+SUM(D10:D11)</f>
        <v>3300000</v>
      </c>
      <c r="C10" s="18" t="s">
        <v>114</v>
      </c>
      <c r="D10" s="16">
        <f>+E10+F10</f>
        <v>1500000</v>
      </c>
      <c r="E10" s="16">
        <v>1500000</v>
      </c>
      <c r="F10" s="5">
        <v>0</v>
      </c>
      <c r="G10" s="76" t="s">
        <v>113</v>
      </c>
      <c r="H10" s="7">
        <v>738750</v>
      </c>
      <c r="I10" s="15">
        <f t="shared" si="4"/>
        <v>88650000</v>
      </c>
      <c r="J10" s="7">
        <v>0</v>
      </c>
      <c r="K10" s="15">
        <f t="shared" si="0"/>
        <v>0</v>
      </c>
      <c r="L10" s="7">
        <v>611250</v>
      </c>
      <c r="M10" s="15">
        <f t="shared" si="1"/>
        <v>73350000</v>
      </c>
      <c r="N10" s="7">
        <v>0</v>
      </c>
      <c r="O10" s="15">
        <f t="shared" si="2"/>
        <v>0</v>
      </c>
      <c r="P10" s="7">
        <v>150000</v>
      </c>
      <c r="Q10" s="15">
        <f t="shared" si="3"/>
        <v>18000000</v>
      </c>
      <c r="R10" s="7">
        <v>0</v>
      </c>
      <c r="S10" s="15">
        <f t="shared" si="5"/>
        <v>0</v>
      </c>
    </row>
    <row r="11" spans="1:19" ht="93.75" customHeight="1" thickBot="1" x14ac:dyDescent="0.35">
      <c r="A11" s="88"/>
      <c r="B11" s="90"/>
      <c r="C11" s="18" t="s">
        <v>106</v>
      </c>
      <c r="D11" s="16">
        <f t="shared" ref="D11:D12" si="6">+E11+F11</f>
        <v>1800000</v>
      </c>
      <c r="E11" s="16">
        <v>1800000</v>
      </c>
      <c r="F11" s="5">
        <v>0</v>
      </c>
      <c r="G11" s="79" t="s">
        <v>17</v>
      </c>
      <c r="H11" s="7">
        <v>886500</v>
      </c>
      <c r="I11" s="15">
        <f t="shared" si="4"/>
        <v>106380000</v>
      </c>
      <c r="J11" s="7">
        <v>0</v>
      </c>
      <c r="K11" s="15">
        <f t="shared" si="0"/>
        <v>0</v>
      </c>
      <c r="L11" s="7">
        <v>733500</v>
      </c>
      <c r="M11" s="15">
        <f t="shared" si="1"/>
        <v>88020000</v>
      </c>
      <c r="N11" s="7">
        <v>0</v>
      </c>
      <c r="O11" s="15">
        <f t="shared" si="2"/>
        <v>0</v>
      </c>
      <c r="P11" s="7">
        <v>180000</v>
      </c>
      <c r="Q11" s="15">
        <f t="shared" si="3"/>
        <v>21600000</v>
      </c>
      <c r="R11" s="7">
        <v>0</v>
      </c>
      <c r="S11" s="15">
        <f t="shared" si="5"/>
        <v>0</v>
      </c>
    </row>
    <row r="12" spans="1:19" ht="141.75" customHeight="1" thickBot="1" x14ac:dyDescent="0.35">
      <c r="A12" s="73" t="s">
        <v>99</v>
      </c>
      <c r="B12" s="75">
        <f>+SUM(D12)</f>
        <v>2000000</v>
      </c>
      <c r="C12" s="18" t="s">
        <v>100</v>
      </c>
      <c r="D12" s="16">
        <f t="shared" si="6"/>
        <v>2000000</v>
      </c>
      <c r="E12" s="16">
        <v>2000000</v>
      </c>
      <c r="F12" s="5">
        <v>0</v>
      </c>
      <c r="G12" s="76" t="s">
        <v>58</v>
      </c>
      <c r="H12" s="7">
        <v>985000</v>
      </c>
      <c r="I12" s="15">
        <f t="shared" si="4"/>
        <v>118200000</v>
      </c>
      <c r="J12" s="7">
        <v>0</v>
      </c>
      <c r="K12" s="15">
        <f t="shared" si="0"/>
        <v>0</v>
      </c>
      <c r="L12" s="7">
        <v>815000</v>
      </c>
      <c r="M12" s="15">
        <f t="shared" si="1"/>
        <v>97800000</v>
      </c>
      <c r="N12" s="7">
        <v>0</v>
      </c>
      <c r="O12" s="15">
        <f t="shared" si="2"/>
        <v>0</v>
      </c>
      <c r="P12" s="7">
        <v>200000</v>
      </c>
      <c r="Q12" s="15">
        <f t="shared" si="3"/>
        <v>24000000</v>
      </c>
      <c r="R12" s="7">
        <v>0</v>
      </c>
      <c r="S12" s="15">
        <f t="shared" si="5"/>
        <v>0</v>
      </c>
    </row>
    <row r="13" spans="1:19" ht="37.5" customHeight="1" thickBot="1" x14ac:dyDescent="0.35">
      <c r="A13" s="6" t="s">
        <v>21</v>
      </c>
      <c r="B13" s="11">
        <f>+B7+B10+B12</f>
        <v>79700000</v>
      </c>
      <c r="C13" s="19"/>
      <c r="D13" s="11">
        <f>+SUM(D7:D12)</f>
        <v>79700000</v>
      </c>
      <c r="E13" s="11">
        <f t="shared" ref="E13:F13" si="7">+SUM(E7:E12)</f>
        <v>45000000</v>
      </c>
      <c r="F13" s="11">
        <f t="shared" si="7"/>
        <v>34700000</v>
      </c>
      <c r="G13" s="11"/>
      <c r="H13" s="11">
        <f>+SUM(H7:H12)</f>
        <v>2610250</v>
      </c>
      <c r="I13" s="11">
        <f t="shared" ref="I13:S13" si="8">+SUM(I7:I12)</f>
        <v>313230000</v>
      </c>
      <c r="J13" s="11">
        <f t="shared" si="8"/>
        <v>0</v>
      </c>
      <c r="K13" s="11">
        <f t="shared" si="8"/>
        <v>0</v>
      </c>
      <c r="L13" s="11">
        <f t="shared" si="8"/>
        <v>2159750</v>
      </c>
      <c r="M13" s="11">
        <f t="shared" si="8"/>
        <v>259170000</v>
      </c>
      <c r="N13" s="11">
        <f t="shared" si="8"/>
        <v>0</v>
      </c>
      <c r="O13" s="11">
        <f t="shared" si="8"/>
        <v>0</v>
      </c>
      <c r="P13" s="11">
        <f t="shared" si="8"/>
        <v>530000</v>
      </c>
      <c r="Q13" s="11">
        <f t="shared" si="8"/>
        <v>63600000</v>
      </c>
      <c r="R13" s="11">
        <f t="shared" si="8"/>
        <v>0</v>
      </c>
      <c r="S13" s="11">
        <f t="shared" si="8"/>
        <v>0</v>
      </c>
    </row>
    <row r="16" spans="1:19" x14ac:dyDescent="0.3">
      <c r="H16" s="3"/>
      <c r="J16" s="3"/>
      <c r="L16" s="3"/>
      <c r="N16" s="3"/>
      <c r="P16" s="3"/>
      <c r="R16" s="3"/>
    </row>
    <row r="18" spans="8:18" x14ac:dyDescent="0.3">
      <c r="H18" s="3"/>
      <c r="J18" s="3"/>
      <c r="L18" s="3"/>
      <c r="N18" s="3"/>
      <c r="O18" s="3"/>
      <c r="P18" s="3"/>
      <c r="Q18" s="3"/>
      <c r="R18" s="3"/>
    </row>
    <row r="19" spans="8:18" x14ac:dyDescent="0.3">
      <c r="J19" t="s">
        <v>57</v>
      </c>
    </row>
  </sheetData>
  <mergeCells count="37">
    <mergeCell ref="B1:K1"/>
    <mergeCell ref="A2:G2"/>
    <mergeCell ref="H2:S2"/>
    <mergeCell ref="A3:A6"/>
    <mergeCell ref="B3:B6"/>
    <mergeCell ref="C3:C6"/>
    <mergeCell ref="D3:D6"/>
    <mergeCell ref="E3:E5"/>
    <mergeCell ref="F3:F5"/>
    <mergeCell ref="G3:G6"/>
    <mergeCell ref="H3:K3"/>
    <mergeCell ref="L3:O3"/>
    <mergeCell ref="P3:S3"/>
    <mergeCell ref="H4:I4"/>
    <mergeCell ref="J4:K4"/>
    <mergeCell ref="L4:M4"/>
    <mergeCell ref="N4:O4"/>
    <mergeCell ref="P4:Q4"/>
    <mergeCell ref="R4:S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E6:F6"/>
    <mergeCell ref="A7:A9"/>
    <mergeCell ref="B7:B9"/>
    <mergeCell ref="G7:G9"/>
    <mergeCell ref="A10:A11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ИПА 2015</vt:lpstr>
      <vt:lpstr>ИПА 2017</vt:lpstr>
      <vt:lpstr>ИПА 2018</vt:lpstr>
      <vt:lpstr>ИПА 2019</vt:lpstr>
      <vt:lpstr>ИПА 2020 I део</vt:lpstr>
      <vt:lpstr>ИПА 2020 II део</vt:lpstr>
      <vt:lpstr>ИПА 2021</vt:lpstr>
      <vt:lpstr>ИПА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Ignjatovic</dc:creator>
  <cp:lastModifiedBy>Miroslav Bunčić</cp:lastModifiedBy>
  <cp:lastPrinted>2019-06-14T09:38:09Z</cp:lastPrinted>
  <dcterms:created xsi:type="dcterms:W3CDTF">2013-08-27T11:17:07Z</dcterms:created>
  <dcterms:modified xsi:type="dcterms:W3CDTF">2024-07-01T11:19:39Z</dcterms:modified>
</cp:coreProperties>
</file>